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28455" windowHeight="11730"/>
  </bookViews>
  <sheets>
    <sheet name="2017-2016" sheetId="1" r:id="rId1"/>
    <sheet name="2016-2015" sheetId="2" r:id="rId2"/>
    <sheet name="Sheet3" sheetId="3" r:id="rId3"/>
  </sheets>
  <externalReferences>
    <externalReference r:id="rId4"/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H136" i="2"/>
  <c r="H134"/>
  <c r="H131"/>
  <c r="G95"/>
  <c r="G94"/>
  <c r="H92"/>
  <c r="H93" s="1"/>
  <c r="H72"/>
  <c r="H71"/>
  <c r="H69"/>
  <c r="H45"/>
  <c r="H43"/>
  <c r="H37"/>
  <c r="H33"/>
  <c r="H24"/>
  <c r="H23"/>
  <c r="H21"/>
  <c r="H16"/>
  <c r="H144" i="1"/>
  <c r="H142"/>
  <c r="H139"/>
  <c r="H101"/>
  <c r="H98"/>
  <c r="H78"/>
  <c r="H77"/>
  <c r="H47"/>
  <c r="H45"/>
  <c r="H39"/>
  <c r="H26"/>
  <c r="H25"/>
  <c r="H23"/>
  <c r="H18"/>
  <c r="G119" i="2" l="1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67"/>
  <c r="G70"/>
  <c r="G68"/>
  <c r="G65"/>
  <c r="G42"/>
  <c r="G32"/>
  <c r="G128" s="1"/>
  <c r="G31"/>
  <c r="G130" s="1"/>
  <c r="G30"/>
  <c r="G29"/>
  <c r="G127" s="1"/>
  <c r="G22"/>
  <c r="G20"/>
  <c r="G19"/>
  <c r="G124"/>
  <c r="G15"/>
  <c r="G14"/>
  <c r="G125" s="1"/>
  <c r="G123"/>
  <c r="G13"/>
  <c r="G12"/>
  <c r="G69" l="1"/>
  <c r="G16"/>
  <c r="G21"/>
  <c r="G23" s="1"/>
  <c r="G24" s="1"/>
  <c r="G92"/>
  <c r="G71"/>
  <c r="G129"/>
  <c r="E69"/>
  <c r="G33"/>
  <c r="G37" s="1"/>
  <c r="G72"/>
  <c r="G93" l="1"/>
  <c r="G117" s="1"/>
  <c r="G131" s="1"/>
  <c r="G134" s="1"/>
  <c r="G135"/>
  <c r="G41" l="1"/>
  <c r="G40"/>
  <c r="G136"/>
  <c r="G43" l="1"/>
  <c r="G45" s="1"/>
  <c r="G15" i="1" l="1"/>
  <c r="G21"/>
  <c r="G22"/>
  <c r="G24"/>
  <c r="G31"/>
  <c r="G35" s="1"/>
  <c r="G42"/>
  <c r="G44"/>
  <c r="G71"/>
  <c r="G73"/>
  <c r="G74"/>
  <c r="G80"/>
  <c r="G81"/>
  <c r="G82"/>
  <c r="G127" s="1"/>
  <c r="G83"/>
  <c r="G85"/>
  <c r="G86"/>
  <c r="G87"/>
  <c r="G88"/>
  <c r="G89"/>
  <c r="G90"/>
  <c r="G91"/>
  <c r="G92"/>
  <c r="G93"/>
  <c r="G94"/>
  <c r="G95"/>
  <c r="G97"/>
  <c r="G131"/>
  <c r="G132"/>
  <c r="G133"/>
  <c r="G135"/>
  <c r="G136"/>
  <c r="G138"/>
  <c r="G141"/>
  <c r="G143"/>
  <c r="G39" l="1"/>
  <c r="G23"/>
  <c r="G25" s="1"/>
  <c r="G75"/>
  <c r="G77" s="1"/>
  <c r="G78" s="1"/>
  <c r="G84" l="1"/>
  <c r="G98" s="1"/>
  <c r="G99" s="1"/>
  <c r="G101" s="1"/>
  <c r="G43" l="1"/>
  <c r="G45" s="1"/>
  <c r="G47" s="1"/>
  <c r="G125"/>
  <c r="G139" s="1"/>
  <c r="G142" s="1"/>
  <c r="G144" s="1"/>
  <c r="G14" l="1"/>
  <c r="G18" s="1"/>
  <c r="G26" s="1"/>
</calcChain>
</file>

<file path=xl/sharedStrings.xml><?xml version="1.0" encoding="utf-8"?>
<sst xmlns="http://schemas.openxmlformats.org/spreadsheetml/2006/main" count="245" uniqueCount="98">
  <si>
    <t>Purchases</t>
  </si>
  <si>
    <t>Total</t>
  </si>
  <si>
    <t xml:space="preserve"> </t>
  </si>
  <si>
    <t xml:space="preserve">EUROFOODS PHILS </t>
  </si>
  <si>
    <t>The notes are integral part of the financial statements</t>
  </si>
  <si>
    <t>CASH BALANCE END</t>
  </si>
  <si>
    <t>CASH BALANCE BEGINNING</t>
  </si>
  <si>
    <t>NET INCREASE (DECREASE) IN CASH</t>
  </si>
  <si>
    <t xml:space="preserve">Withdrawal </t>
  </si>
  <si>
    <t>CASH PROVIDED BY (USED FOR) INVESTING ACTIVITIES</t>
  </si>
  <si>
    <t>Cash provided by (used for) operation</t>
  </si>
  <si>
    <t>Income tax payable</t>
  </si>
  <si>
    <t>Other liabilities</t>
  </si>
  <si>
    <t xml:space="preserve">                    ACCRUED EXPENSES</t>
  </si>
  <si>
    <t>Advances payable</t>
  </si>
  <si>
    <t>Installment payable</t>
  </si>
  <si>
    <t>Decrease ( Increase)</t>
  </si>
  <si>
    <t xml:space="preserve">                 (DECREASE ( INCREASE) </t>
  </si>
  <si>
    <t>Inventory</t>
  </si>
  <si>
    <t>Other receivables</t>
  </si>
  <si>
    <t>Accounts receivable</t>
  </si>
  <si>
    <t xml:space="preserve">     Increase ( decrease)</t>
  </si>
  <si>
    <t xml:space="preserve">                  INCREASE (DECREASE ) :</t>
  </si>
  <si>
    <t xml:space="preserve">     liabilities</t>
  </si>
  <si>
    <t xml:space="preserve">                   AND LIABILITIES</t>
  </si>
  <si>
    <t xml:space="preserve">Net changes in operating assets and </t>
  </si>
  <si>
    <t xml:space="preserve">              NET CHANGES IN OPERATING ASSETS </t>
  </si>
  <si>
    <t xml:space="preserve">   Depreciation</t>
  </si>
  <si>
    <t xml:space="preserve">              DEPRECIATION </t>
  </si>
  <si>
    <t xml:space="preserve">Adjustments for </t>
  </si>
  <si>
    <t>Net income (loss)</t>
  </si>
  <si>
    <t>CASH PROVIDED BY (USED FOR)OPERATING ACTIVITIES</t>
  </si>
  <si>
    <t>Notes</t>
  </si>
  <si>
    <t>(All amounts in Philippine peso)</t>
  </si>
  <si>
    <t>For the years ended December 31, 2017 and 2016</t>
  </si>
  <si>
    <t xml:space="preserve">Cash Flow Statements </t>
  </si>
  <si>
    <t>EUROFOODS PHILS</t>
  </si>
  <si>
    <t>NET INCOME (LOSS)</t>
  </si>
  <si>
    <t>PROVISION FOR INCOME TAX</t>
  </si>
  <si>
    <t>NET INCOME (LOSS) BEFORE TAX</t>
  </si>
  <si>
    <t>Total operating expenses</t>
  </si>
  <si>
    <t>Miscellaneous expenses</t>
  </si>
  <si>
    <t>Packing &amp; delivery expenses</t>
  </si>
  <si>
    <t>Office supplies</t>
  </si>
  <si>
    <t>Professional fees</t>
  </si>
  <si>
    <t>Employees benefits</t>
  </si>
  <si>
    <t>Insurance expense</t>
  </si>
  <si>
    <t>SSS, Philhealth etc contributions</t>
  </si>
  <si>
    <t>Representation expenses</t>
  </si>
  <si>
    <t>Travelling expense</t>
  </si>
  <si>
    <t>Transportation expenses</t>
  </si>
  <si>
    <t>Maintenance expenses</t>
  </si>
  <si>
    <t>Electricity and water</t>
  </si>
  <si>
    <t>Fuel &amp; oil</t>
  </si>
  <si>
    <t>Taxes and licenses</t>
  </si>
  <si>
    <t>Communication expenses</t>
  </si>
  <si>
    <t>Depreciation</t>
  </si>
  <si>
    <t>Rental expense</t>
  </si>
  <si>
    <t>Salaries and wages</t>
  </si>
  <si>
    <t>LESS; OPERATING EXPENSES</t>
  </si>
  <si>
    <t>GROSS PROFIT ON SALES</t>
  </si>
  <si>
    <t>Cost of sales</t>
  </si>
  <si>
    <t>Inventory end</t>
  </si>
  <si>
    <t>Inventory beginning</t>
  </si>
  <si>
    <t>LESS: COST OF SALES</t>
  </si>
  <si>
    <t xml:space="preserve">SALES   </t>
  </si>
  <si>
    <t>Statements of Total Comprehensive Income</t>
  </si>
  <si>
    <t>TOTAL LIABILITIES AND PROPRIETOR'S EQUITY</t>
  </si>
  <si>
    <t>Capital, end</t>
  </si>
  <si>
    <t>Withdrawal</t>
  </si>
  <si>
    <t>Net income</t>
  </si>
  <si>
    <t>Capital, beginning</t>
  </si>
  <si>
    <t>PROPRIETOR'S EQUITY</t>
  </si>
  <si>
    <t>TOTAL LIABILITIES</t>
  </si>
  <si>
    <t>LONG TERM LIABILITY</t>
  </si>
  <si>
    <t xml:space="preserve">Total current liabilities </t>
  </si>
  <si>
    <t>Current portion of installment payable</t>
  </si>
  <si>
    <t>Miscellaneous liabilities</t>
  </si>
  <si>
    <t>CURRENT LIABILITIES</t>
  </si>
  <si>
    <t>LIABILITIES AND PROPRIETOR'S EQUITY</t>
  </si>
  <si>
    <t>TOTAL ASSETS</t>
  </si>
  <si>
    <t>Net book value</t>
  </si>
  <si>
    <t>Less; Accumulated depreciation</t>
  </si>
  <si>
    <t>Office furniture and equipment</t>
  </si>
  <si>
    <t>Transportation equipment</t>
  </si>
  <si>
    <t xml:space="preserve">FIXED ASSETS </t>
  </si>
  <si>
    <t>TOTAL</t>
  </si>
  <si>
    <t>2,3</t>
  </si>
  <si>
    <t xml:space="preserve">Other receivables </t>
  </si>
  <si>
    <t>Cash on hand and in bank</t>
  </si>
  <si>
    <t>CURRENT ASSETS</t>
  </si>
  <si>
    <t xml:space="preserve"> ASSETS</t>
  </si>
  <si>
    <t>December 31, 2017 and 2016</t>
  </si>
  <si>
    <t>Statements of Financial Position</t>
  </si>
  <si>
    <t>December 31, 2016 and 2015</t>
  </si>
  <si>
    <t xml:space="preserve">Total liabilities </t>
  </si>
  <si>
    <t>For the years ended December 31, 2016 and 2015</t>
  </si>
  <si>
    <t xml:space="preserve">NET INCOME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</si>
</sst>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dd\-mmm\-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Times New Roman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2" fillId="0" borderId="0" xfId="1" applyFont="1"/>
    <xf numFmtId="43" fontId="2" fillId="0" borderId="0" xfId="0" applyNumberFormat="1" applyFont="1" applyBorder="1" applyAlignment="1">
      <alignment horizontal="center"/>
    </xf>
    <xf numFmtId="43" fontId="2" fillId="0" borderId="1" xfId="1" applyFont="1" applyBorder="1"/>
    <xf numFmtId="43" fontId="2" fillId="0" borderId="2" xfId="1" applyFont="1" applyBorder="1"/>
    <xf numFmtId="43" fontId="2" fillId="0" borderId="0" xfId="0" applyNumberFormat="1" applyFont="1" applyAlignment="1">
      <alignment horizontal="center"/>
    </xf>
    <xf numFmtId="43" fontId="2" fillId="0" borderId="3" xfId="1" applyFont="1" applyBorder="1"/>
    <xf numFmtId="43" fontId="2" fillId="0" borderId="0" xfId="0" applyNumberFormat="1" applyFont="1" applyBorder="1"/>
    <xf numFmtId="43" fontId="2" fillId="0" borderId="0" xfId="1" applyFont="1" applyBorder="1"/>
    <xf numFmtId="43" fontId="2" fillId="0" borderId="2" xfId="1" applyFont="1" applyBorder="1" applyAlignment="1">
      <alignment horizontal="center"/>
    </xf>
    <xf numFmtId="43" fontId="2" fillId="0" borderId="0" xfId="0" applyNumberFormat="1" applyFont="1"/>
    <xf numFmtId="164" fontId="4" fillId="0" borderId="0" xfId="2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43" fontId="5" fillId="0" borderId="0" xfId="2" applyNumberFormat="1" applyFont="1" applyBorder="1" applyAlignment="1">
      <alignment horizontal="center"/>
    </xf>
    <xf numFmtId="0" fontId="5" fillId="0" borderId="0" xfId="2" applyFont="1" applyBorder="1"/>
    <xf numFmtId="0" fontId="4" fillId="0" borderId="0" xfId="2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43" fontId="6" fillId="0" borderId="0" xfId="0" applyNumberFormat="1" applyFont="1" applyAlignment="1">
      <alignment horizontal="center"/>
    </xf>
    <xf numFmtId="43" fontId="6" fillId="0" borderId="0" xfId="0" applyNumberFormat="1" applyFont="1"/>
    <xf numFmtId="0" fontId="4" fillId="0" borderId="0" xfId="0" applyFont="1"/>
    <xf numFmtId="43" fontId="2" fillId="0" borderId="4" xfId="0" applyNumberFormat="1" applyFont="1" applyBorder="1" applyAlignment="1">
      <alignment horizontal="center"/>
    </xf>
    <xf numFmtId="43" fontId="2" fillId="0" borderId="5" xfId="0" applyNumberFormat="1" applyFont="1" applyBorder="1" applyAlignment="1">
      <alignment horizontal="center"/>
    </xf>
    <xf numFmtId="43" fontId="2" fillId="0" borderId="6" xfId="0" applyNumberFormat="1" applyFont="1" applyBorder="1" applyAlignment="1">
      <alignment horizontal="center"/>
    </xf>
    <xf numFmtId="43" fontId="2" fillId="0" borderId="7" xfId="0" applyNumberFormat="1" applyFont="1" applyBorder="1" applyAlignment="1">
      <alignment horizontal="center"/>
    </xf>
    <xf numFmtId="43" fontId="2" fillId="0" borderId="8" xfId="0" applyNumberFormat="1" applyFont="1" applyBorder="1" applyAlignment="1">
      <alignment horizontal="center"/>
    </xf>
    <xf numFmtId="43" fontId="2" fillId="0" borderId="6" xfId="0" applyNumberFormat="1" applyFont="1" applyBorder="1"/>
    <xf numFmtId="43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/>
    <xf numFmtId="43" fontId="2" fillId="0" borderId="6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2" fillId="0" borderId="10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43" fontId="2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3" fontId="5" fillId="0" borderId="0" xfId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3" fontId="2" fillId="0" borderId="16" xfId="0" applyNumberFormat="1" applyFont="1" applyBorder="1" applyAlignment="1">
      <alignment horizontal="center"/>
    </xf>
  </cellXfs>
  <cellStyles count="3">
    <cellStyle name="Comma" xfId="1" builtinId="3"/>
    <cellStyle name="Excel Built-in Normal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urofoods%20-%202017%20-%20FS-%20T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ddy's/daddy%20files/eXTRA%20FOLDER-1/CLIENTS%20FILES%20-%202015/LCJ%20CPA%20FILES%20%2003-11--2018%20-2/EUROFOODS/2016-%20Eurofoods/Eurofoods%20-2016-f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ddy's/daddy%20files/eXTRA%20FOLDER-1/CLIENTS%20FILES%20-%202015/LCJ%20CPA%20FILES%20%2003-11--2018%20-2/EUROFOODS/2016-%20Eurofoods/Eurofoods%20-2016-Sales%20invoices%20amend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TB"/>
      <sheetName val="Supp sched"/>
      <sheetName val="jVS"/>
      <sheetName val="follow up"/>
    </sheetNames>
    <sheetDataSet>
      <sheetData sheetId="0"/>
      <sheetData sheetId="1">
        <row r="7">
          <cell r="N7">
            <v>103929.23734442005</v>
          </cell>
        </row>
        <row r="13">
          <cell r="N13">
            <v>63773.461489452638</v>
          </cell>
        </row>
        <row r="15">
          <cell r="M15">
            <v>1088392.8600000001</v>
          </cell>
        </row>
        <row r="16">
          <cell r="M16">
            <v>-780014.88300000003</v>
          </cell>
        </row>
        <row r="17">
          <cell r="M17">
            <v>146837.50285714288</v>
          </cell>
        </row>
        <row r="18">
          <cell r="M18">
            <v>-155277.39961904762</v>
          </cell>
        </row>
        <row r="22">
          <cell r="N22">
            <v>-71966.490000000005</v>
          </cell>
        </row>
        <row r="30">
          <cell r="M30">
            <v>250000</v>
          </cell>
        </row>
        <row r="33">
          <cell r="N33">
            <v>-2894325.3923809528</v>
          </cell>
        </row>
        <row r="35">
          <cell r="N35">
            <v>1942896.31</v>
          </cell>
        </row>
        <row r="39">
          <cell r="M39">
            <v>302756</v>
          </cell>
        </row>
        <row r="40">
          <cell r="M40">
            <v>412711.2</v>
          </cell>
        </row>
        <row r="41">
          <cell r="M41">
            <v>66684.95</v>
          </cell>
        </row>
        <row r="44">
          <cell r="M44">
            <v>25448.639999999999</v>
          </cell>
        </row>
        <row r="45">
          <cell r="M45">
            <v>13014.24</v>
          </cell>
        </row>
        <row r="46">
          <cell r="M46">
            <v>50812.1</v>
          </cell>
        </row>
        <row r="47">
          <cell r="M47">
            <v>44146.43</v>
          </cell>
        </row>
        <row r="49">
          <cell r="M49">
            <v>90970.3</v>
          </cell>
        </row>
        <row r="50">
          <cell r="M50">
            <v>107611.86</v>
          </cell>
        </row>
        <row r="51">
          <cell r="M51">
            <v>1985.71</v>
          </cell>
        </row>
        <row r="52">
          <cell r="M52">
            <v>5423.3</v>
          </cell>
        </row>
        <row r="53">
          <cell r="M53">
            <v>12830</v>
          </cell>
        </row>
        <row r="54">
          <cell r="M54">
            <v>6400</v>
          </cell>
        </row>
        <row r="55">
          <cell r="M55">
            <v>10464</v>
          </cell>
        </row>
        <row r="56">
          <cell r="M56">
            <v>138206.78657142859</v>
          </cell>
        </row>
        <row r="57">
          <cell r="M57">
            <v>6000</v>
          </cell>
        </row>
        <row r="59">
          <cell r="M59">
            <v>7672.4400000000023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Supp. sched"/>
      <sheetName val="TB"/>
      <sheetName val="Jv"/>
      <sheetName val="follow up"/>
    </sheetNames>
    <sheetDataSet>
      <sheetData sheetId="0">
        <row r="76">
          <cell r="G76">
            <v>247046.07257142858</v>
          </cell>
        </row>
      </sheetData>
      <sheetData sheetId="1" refreshError="1"/>
      <sheetData sheetId="2">
        <row r="7">
          <cell r="Q7">
            <v>431367.38192434545</v>
          </cell>
        </row>
        <row r="8">
          <cell r="P8">
            <v>353142.75320000295</v>
          </cell>
        </row>
        <row r="11">
          <cell r="P11">
            <v>184549</v>
          </cell>
        </row>
        <row r="13">
          <cell r="Q13">
            <v>55021.876271428657</v>
          </cell>
        </row>
        <row r="15">
          <cell r="P15">
            <v>1088392.8600000001</v>
          </cell>
        </row>
        <row r="16">
          <cell r="P16">
            <v>-671175.59700000007</v>
          </cell>
        </row>
        <row r="17">
          <cell r="P17">
            <v>146837.50285714288</v>
          </cell>
        </row>
        <row r="18">
          <cell r="P18">
            <v>-125909.89904761905</v>
          </cell>
        </row>
        <row r="20">
          <cell r="P20">
            <v>0</v>
          </cell>
        </row>
        <row r="23">
          <cell r="Q23">
            <v>-97094.49</v>
          </cell>
        </row>
        <row r="27">
          <cell r="P27">
            <v>-179000</v>
          </cell>
        </row>
        <row r="30">
          <cell r="P30">
            <v>400000</v>
          </cell>
        </row>
        <row r="34">
          <cell r="P34">
            <v>1569419.64</v>
          </cell>
        </row>
        <row r="37">
          <cell r="P37">
            <v>406182</v>
          </cell>
        </row>
        <row r="38">
          <cell r="P38">
            <v>412710</v>
          </cell>
        </row>
        <row r="39">
          <cell r="P39">
            <v>75316.63</v>
          </cell>
        </row>
        <row r="40">
          <cell r="P40">
            <v>43135.899999999994</v>
          </cell>
        </row>
        <row r="41">
          <cell r="P41">
            <v>7863.39</v>
          </cell>
        </row>
        <row r="42">
          <cell r="P42">
            <v>57467.330000000009</v>
          </cell>
        </row>
        <row r="43">
          <cell r="P43">
            <v>58969.75</v>
          </cell>
        </row>
        <row r="44">
          <cell r="P44">
            <v>90102.829999999987</v>
          </cell>
        </row>
        <row r="45">
          <cell r="P45">
            <v>14952.130000000001</v>
          </cell>
        </row>
        <row r="46">
          <cell r="P46">
            <v>7367.1900000000005</v>
          </cell>
        </row>
        <row r="47">
          <cell r="P47">
            <v>114862.67</v>
          </cell>
        </row>
        <row r="48">
          <cell r="P48">
            <v>129887.09</v>
          </cell>
        </row>
        <row r="49">
          <cell r="P49">
            <v>52753.52</v>
          </cell>
        </row>
        <row r="50">
          <cell r="P50">
            <v>24002.019999999997</v>
          </cell>
        </row>
        <row r="51">
          <cell r="P51">
            <v>41689.729999999996</v>
          </cell>
        </row>
        <row r="52">
          <cell r="P52">
            <v>6400</v>
          </cell>
        </row>
        <row r="53">
          <cell r="P53">
            <v>60050</v>
          </cell>
        </row>
        <row r="54">
          <cell r="P54">
            <v>247046.07257142858</v>
          </cell>
        </row>
        <row r="55">
          <cell r="P55">
            <v>12000</v>
          </cell>
        </row>
        <row r="57">
          <cell r="P57">
            <v>7991.96</v>
          </cell>
        </row>
      </sheetData>
      <sheetData sheetId="3">
        <row r="11">
          <cell r="G11">
            <v>-184549</v>
          </cell>
        </row>
        <row r="64">
          <cell r="G64">
            <v>33789.394714285794</v>
          </cell>
        </row>
        <row r="66">
          <cell r="H66">
            <v>4196.5047142857948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ch"/>
      <sheetName val="sum"/>
      <sheetName val="Summary"/>
      <sheetName val="APRIL"/>
      <sheetName val="mAY"/>
      <sheetName val="Monthly sales"/>
      <sheetName val="sales - Bus permit"/>
      <sheetName val="jUNE"/>
      <sheetName val="Sumamry sales -2016"/>
      <sheetName val="July"/>
      <sheetName val="Aug"/>
      <sheetName val="Sept"/>
      <sheetName val="Oct."/>
      <sheetName val="Nov"/>
      <sheetName val="Dec."/>
    </sheetNames>
    <sheetDataSet>
      <sheetData sheetId="0"/>
      <sheetData sheetId="1">
        <row r="16">
          <cell r="E16">
            <v>11036.678571428571</v>
          </cell>
        </row>
      </sheetData>
      <sheetData sheetId="2">
        <row r="62">
          <cell r="D62">
            <v>334576.56999999995</v>
          </cell>
        </row>
      </sheetData>
      <sheetData sheetId="3">
        <row r="7">
          <cell r="I7">
            <v>1876014.0499999998</v>
          </cell>
        </row>
      </sheetData>
      <sheetData sheetId="4"/>
      <sheetData sheetId="5"/>
      <sheetData sheetId="6">
        <row r="57">
          <cell r="Y57">
            <v>7800</v>
          </cell>
        </row>
      </sheetData>
      <sheetData sheetId="7">
        <row r="16">
          <cell r="I16">
            <v>4785653.4032142852</v>
          </cell>
        </row>
      </sheetData>
      <sheetData sheetId="8">
        <row r="17">
          <cell r="D17">
            <v>4479078.4314285712</v>
          </cell>
        </row>
      </sheetData>
      <sheetData sheetId="9">
        <row r="45">
          <cell r="M45">
            <v>317976.32142857136</v>
          </cell>
        </row>
      </sheetData>
      <sheetData sheetId="10"/>
      <sheetData sheetId="11">
        <row r="8">
          <cell r="F8">
            <v>9360</v>
          </cell>
        </row>
      </sheetData>
      <sheetData sheetId="12">
        <row r="21">
          <cell r="D21">
            <v>86099.99</v>
          </cell>
        </row>
      </sheetData>
      <sheetData sheetId="13">
        <row r="39">
          <cell r="D39">
            <v>408564.07999999996</v>
          </cell>
        </row>
      </sheetData>
      <sheetData sheetId="14">
        <row r="25">
          <cell r="D25">
            <v>300035.71285714285</v>
          </cell>
        </row>
      </sheetData>
      <sheetData sheetId="15">
        <row r="22">
          <cell r="F22">
            <v>4680</v>
          </cell>
        </row>
      </sheetData>
      <sheetData sheetId="16">
        <row r="29">
          <cell r="D29">
            <v>292661.74999999994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210"/>
  <sheetViews>
    <sheetView tabSelected="1" workbookViewId="0">
      <selection activeCell="H144" sqref="H144"/>
    </sheetView>
  </sheetViews>
  <sheetFormatPr defaultRowHeight="14.25"/>
  <cols>
    <col min="1" max="1" width="4.7109375" style="1" customWidth="1"/>
    <col min="2" max="2" width="6.42578125" style="1" customWidth="1"/>
    <col min="3" max="3" width="9.140625" style="1"/>
    <col min="4" max="4" width="9.7109375" style="1" customWidth="1"/>
    <col min="5" max="5" width="15.5703125" style="1" customWidth="1"/>
    <col min="6" max="6" width="11.7109375" style="3" customWidth="1"/>
    <col min="7" max="7" width="15.28515625" style="3" customWidth="1"/>
    <col min="8" max="8" width="14.85546875" style="3" customWidth="1"/>
    <col min="9" max="15" width="14.5703125" style="2" customWidth="1"/>
    <col min="16" max="16384" width="9.140625" style="1"/>
  </cols>
  <sheetData>
    <row r="2" spans="1:15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>
      <c r="A3" s="38" t="s">
        <v>93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>
      <c r="A4" s="38" t="s">
        <v>92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>
      <c r="A5" s="38" t="s">
        <v>33</v>
      </c>
      <c r="B5" s="38"/>
      <c r="C5" s="38"/>
      <c r="D5" s="38"/>
      <c r="E5" s="38"/>
      <c r="F5" s="38"/>
      <c r="G5" s="38"/>
      <c r="H5" s="38"/>
      <c r="I5" s="16"/>
      <c r="J5" s="16"/>
      <c r="K5" s="16"/>
      <c r="L5" s="16"/>
      <c r="M5" s="16"/>
      <c r="N5" s="16"/>
      <c r="O5" s="16"/>
    </row>
    <row r="6" spans="1:15">
      <c r="A6" s="38"/>
      <c r="B6" s="38"/>
      <c r="C6" s="38"/>
      <c r="D6" s="38"/>
      <c r="E6" s="38"/>
      <c r="F6" s="38"/>
      <c r="G6" s="38"/>
      <c r="H6" s="38"/>
      <c r="I6" s="16"/>
      <c r="J6" s="16"/>
      <c r="K6" s="16"/>
      <c r="L6" s="16"/>
      <c r="M6" s="16"/>
      <c r="N6" s="16"/>
      <c r="O6" s="16"/>
    </row>
    <row r="7" spans="1:15">
      <c r="A7" s="38"/>
      <c r="B7" s="38"/>
      <c r="C7" s="38"/>
      <c r="D7" s="38"/>
      <c r="E7" s="38"/>
      <c r="F7" s="38"/>
      <c r="G7" s="38"/>
      <c r="H7" s="38"/>
      <c r="I7" s="16"/>
      <c r="J7" s="16"/>
      <c r="K7" s="16"/>
      <c r="L7" s="16"/>
      <c r="M7" s="16"/>
      <c r="N7" s="16"/>
      <c r="O7" s="16"/>
    </row>
    <row r="8" spans="1:15">
      <c r="A8" s="3"/>
      <c r="B8" s="3"/>
      <c r="C8" s="3"/>
      <c r="D8" s="3"/>
      <c r="E8" s="3"/>
      <c r="I8" s="16"/>
      <c r="J8" s="16"/>
      <c r="K8" s="16"/>
      <c r="L8" s="16"/>
      <c r="M8" s="16"/>
      <c r="N8" s="16"/>
      <c r="O8" s="16"/>
    </row>
    <row r="10" spans="1:15">
      <c r="F10" s="3" t="s">
        <v>32</v>
      </c>
      <c r="G10" s="37">
        <v>2017</v>
      </c>
      <c r="H10" s="50">
        <v>2016</v>
      </c>
      <c r="I10" s="16"/>
      <c r="J10" s="16"/>
      <c r="K10" s="16"/>
      <c r="L10" s="16"/>
      <c r="M10" s="16"/>
      <c r="N10" s="16"/>
      <c r="O10" s="16"/>
    </row>
    <row r="11" spans="1:15">
      <c r="A11" s="1" t="s">
        <v>91</v>
      </c>
      <c r="G11" s="36"/>
      <c r="H11" s="43"/>
    </row>
    <row r="12" spans="1:15">
      <c r="G12" s="36"/>
      <c r="H12" s="43"/>
    </row>
    <row r="13" spans="1:15">
      <c r="A13" s="1" t="s">
        <v>90</v>
      </c>
      <c r="G13" s="36"/>
      <c r="H13" s="43"/>
    </row>
    <row r="14" spans="1:15">
      <c r="B14" s="1" t="s">
        <v>89</v>
      </c>
      <c r="F14" s="3">
        <v>3</v>
      </c>
      <c r="G14" s="39">
        <f>+[1]TB!N7</f>
        <v>103929.23734442005</v>
      </c>
      <c r="H14" s="30">
        <v>431367.38192434545</v>
      </c>
      <c r="I14" s="11"/>
      <c r="J14" s="11"/>
      <c r="K14" s="11"/>
      <c r="L14" s="11"/>
      <c r="M14" s="11"/>
      <c r="N14" s="11"/>
      <c r="O14" s="11"/>
    </row>
    <row r="15" spans="1:15">
      <c r="B15" s="1" t="s">
        <v>88</v>
      </c>
      <c r="F15" s="3">
        <v>3</v>
      </c>
      <c r="G15" s="39">
        <f>+[1]TB!N13</f>
        <v>63773.461489452638</v>
      </c>
      <c r="H15" s="30">
        <v>55021.876271428657</v>
      </c>
      <c r="I15" s="11"/>
      <c r="J15" s="11"/>
      <c r="K15" s="11"/>
      <c r="L15" s="11"/>
      <c r="M15" s="11"/>
      <c r="N15" s="11"/>
      <c r="O15" s="11"/>
    </row>
    <row r="16" spans="1:15">
      <c r="B16" s="1" t="s">
        <v>20</v>
      </c>
      <c r="F16" s="3" t="s">
        <v>87</v>
      </c>
      <c r="G16" s="39">
        <v>0</v>
      </c>
      <c r="H16" s="30">
        <v>353142.75320000295</v>
      </c>
      <c r="I16" s="11"/>
      <c r="J16" s="11"/>
      <c r="K16" s="11"/>
      <c r="L16" s="11"/>
      <c r="M16" s="11"/>
      <c r="N16" s="11"/>
      <c r="O16" s="11"/>
    </row>
    <row r="17" spans="1:15">
      <c r="B17" s="1" t="s">
        <v>18</v>
      </c>
      <c r="F17" s="3">
        <v>2</v>
      </c>
      <c r="G17" s="39">
        <v>0</v>
      </c>
      <c r="H17" s="30">
        <v>184549</v>
      </c>
      <c r="I17" s="11"/>
      <c r="J17" s="11"/>
      <c r="K17" s="11"/>
      <c r="L17" s="11"/>
      <c r="M17" s="11"/>
      <c r="N17" s="11"/>
      <c r="O17" s="11"/>
    </row>
    <row r="18" spans="1:15">
      <c r="B18" s="1" t="s">
        <v>86</v>
      </c>
      <c r="G18" s="44">
        <f>+G14+G15</f>
        <v>167702.69883387268</v>
      </c>
      <c r="H18" s="41">
        <f>SUM(H14:H17)</f>
        <v>1024081.0113957771</v>
      </c>
      <c r="I18" s="11"/>
      <c r="J18" s="11"/>
      <c r="K18" s="11"/>
      <c r="L18" s="11"/>
      <c r="M18" s="11"/>
      <c r="N18" s="11"/>
      <c r="O18" s="11"/>
    </row>
    <row r="19" spans="1:15">
      <c r="G19" s="39"/>
      <c r="H19" s="43"/>
    </row>
    <row r="20" spans="1:15">
      <c r="A20" s="1" t="s">
        <v>85</v>
      </c>
      <c r="F20" s="3">
        <v>2</v>
      </c>
      <c r="G20" s="39"/>
      <c r="H20" s="43"/>
    </row>
    <row r="21" spans="1:15">
      <c r="B21" s="1" t="s">
        <v>84</v>
      </c>
      <c r="F21" s="16"/>
      <c r="G21" s="39">
        <f>+[1]TB!M15</f>
        <v>1088392.8600000001</v>
      </c>
      <c r="H21" s="30">
        <v>1088392.8600000001</v>
      </c>
    </row>
    <row r="22" spans="1:15">
      <c r="B22" s="1" t="s">
        <v>83</v>
      </c>
      <c r="F22" s="16"/>
      <c r="G22" s="39">
        <f>+[1]TB!M17</f>
        <v>146837.50285714288</v>
      </c>
      <c r="H22" s="30">
        <v>146837.50285714288</v>
      </c>
      <c r="I22" s="11"/>
      <c r="J22" s="11"/>
      <c r="K22" s="11"/>
      <c r="L22" s="11"/>
      <c r="M22" s="11"/>
      <c r="N22" s="11"/>
      <c r="O22" s="11"/>
    </row>
    <row r="23" spans="1:15">
      <c r="B23" s="1" t="s">
        <v>1</v>
      </c>
      <c r="F23" s="16"/>
      <c r="G23" s="44">
        <f>+G21+G22</f>
        <v>1235230.3628571429</v>
      </c>
      <c r="H23" s="44">
        <f>+H21+H22</f>
        <v>1235230.3628571429</v>
      </c>
      <c r="I23" s="11"/>
      <c r="J23" s="11"/>
      <c r="K23" s="11"/>
      <c r="L23" s="11"/>
      <c r="M23" s="11"/>
      <c r="N23" s="11"/>
      <c r="O23" s="11"/>
    </row>
    <row r="24" spans="1:15">
      <c r="B24" s="1" t="s">
        <v>82</v>
      </c>
      <c r="F24" s="16"/>
      <c r="G24" s="39">
        <f>+[1]TB!M16+[1]TB!M18</f>
        <v>-935292.28261904768</v>
      </c>
      <c r="H24" s="30">
        <v>-797085.49604761915</v>
      </c>
      <c r="I24" s="11"/>
      <c r="J24" s="11"/>
      <c r="K24" s="11"/>
      <c r="L24" s="11"/>
      <c r="M24" s="11"/>
      <c r="N24" s="11"/>
      <c r="O24" s="11"/>
    </row>
    <row r="25" spans="1:15">
      <c r="B25" s="1" t="s">
        <v>81</v>
      </c>
      <c r="G25" s="44">
        <f>+G23+G24</f>
        <v>299938.08023809525</v>
      </c>
      <c r="H25" s="44">
        <f>+H23+H24</f>
        <v>438144.86680952378</v>
      </c>
    </row>
    <row r="26" spans="1:15" ht="15" thickBot="1">
      <c r="A26" s="1" t="s">
        <v>80</v>
      </c>
      <c r="G26" s="48">
        <f>+G18+G25</f>
        <v>467640.77907196793</v>
      </c>
      <c r="H26" s="48">
        <f>+H18+H25</f>
        <v>1462225.8782053008</v>
      </c>
      <c r="I26" s="11"/>
      <c r="J26" s="11"/>
      <c r="K26" s="11"/>
      <c r="L26" s="11"/>
      <c r="M26" s="11"/>
      <c r="N26" s="11"/>
      <c r="O26" s="11"/>
    </row>
    <row r="27" spans="1:15" ht="15" thickTop="1">
      <c r="E27" s="2"/>
      <c r="F27" s="16"/>
      <c r="G27" s="17"/>
      <c r="H27" s="16"/>
    </row>
    <row r="28" spans="1:15">
      <c r="A28" s="1" t="s">
        <v>79</v>
      </c>
      <c r="F28" s="16"/>
      <c r="G28" s="17"/>
      <c r="H28" s="16"/>
    </row>
    <row r="29" spans="1:15">
      <c r="F29" s="16"/>
      <c r="G29" s="17"/>
      <c r="H29" s="16"/>
    </row>
    <row r="30" spans="1:15">
      <c r="A30" s="1" t="s">
        <v>78</v>
      </c>
      <c r="G30" s="47"/>
      <c r="H30" s="46"/>
    </row>
    <row r="31" spans="1:15">
      <c r="B31" s="1" t="s">
        <v>77</v>
      </c>
      <c r="F31" s="3">
        <v>3</v>
      </c>
      <c r="G31" s="39">
        <f>-[1]TB!N22</f>
        <v>71966.490000000005</v>
      </c>
      <c r="H31" s="30">
        <v>97094.49</v>
      </c>
      <c r="I31" s="11"/>
      <c r="J31" s="11"/>
      <c r="K31" s="11"/>
      <c r="L31" s="11"/>
      <c r="M31" s="11"/>
      <c r="N31" s="11"/>
      <c r="O31" s="11"/>
    </row>
    <row r="32" spans="1:15">
      <c r="B32" s="1" t="s">
        <v>76</v>
      </c>
      <c r="F32" s="3">
        <v>3</v>
      </c>
      <c r="G32" s="39">
        <v>0</v>
      </c>
      <c r="H32" s="30">
        <v>179000</v>
      </c>
    </row>
    <row r="33" spans="1:15">
      <c r="B33" s="1" t="s">
        <v>11</v>
      </c>
      <c r="G33" s="40">
        <v>0</v>
      </c>
      <c r="H33" s="42">
        <v>4196.5047142857948</v>
      </c>
      <c r="I33" s="11"/>
      <c r="J33" s="11"/>
      <c r="K33" s="11"/>
      <c r="L33" s="11"/>
      <c r="M33" s="11"/>
      <c r="N33" s="11"/>
      <c r="O33" s="11"/>
    </row>
    <row r="34" spans="1:15" hidden="1">
      <c r="B34" s="1" t="s">
        <v>14</v>
      </c>
      <c r="F34" s="3">
        <v>3</v>
      </c>
      <c r="G34" s="39">
        <v>0</v>
      </c>
      <c r="H34" s="42">
        <v>0</v>
      </c>
    </row>
    <row r="35" spans="1:15" hidden="1">
      <c r="B35" s="1" t="s">
        <v>75</v>
      </c>
      <c r="G35" s="44">
        <f>+G31</f>
        <v>71966.490000000005</v>
      </c>
      <c r="H35" s="41">
        <v>280290.99471428577</v>
      </c>
    </row>
    <row r="36" spans="1:15" hidden="1">
      <c r="A36" s="1" t="s">
        <v>74</v>
      </c>
      <c r="G36" s="39"/>
      <c r="H36" s="43"/>
    </row>
    <row r="37" spans="1:15" hidden="1">
      <c r="B37" s="1" t="s">
        <v>15</v>
      </c>
      <c r="F37" s="3">
        <v>3</v>
      </c>
      <c r="G37" s="39"/>
      <c r="H37" s="45">
        <v>0</v>
      </c>
    </row>
    <row r="38" spans="1:15" hidden="1">
      <c r="G38" s="47"/>
      <c r="H38" s="46"/>
    </row>
    <row r="39" spans="1:15">
      <c r="A39" s="1" t="s">
        <v>73</v>
      </c>
      <c r="G39" s="44">
        <f>SUM(G31:G33)</f>
        <v>71966.490000000005</v>
      </c>
      <c r="H39" s="44">
        <f>SUM(H31:H33)</f>
        <v>280290.99471428577</v>
      </c>
    </row>
    <row r="40" spans="1:15">
      <c r="G40" s="39"/>
      <c r="H40" s="43"/>
    </row>
    <row r="41" spans="1:15">
      <c r="A41" s="1" t="s">
        <v>72</v>
      </c>
      <c r="G41" s="39"/>
      <c r="H41" s="43"/>
    </row>
    <row r="42" spans="1:15">
      <c r="B42" s="1" t="s">
        <v>71</v>
      </c>
      <c r="G42" s="39">
        <f>+H45</f>
        <v>1181934.8822303019</v>
      </c>
      <c r="H42" s="30">
        <v>1330566.6980874445</v>
      </c>
      <c r="I42" s="11"/>
      <c r="J42" s="11"/>
      <c r="K42" s="11"/>
      <c r="L42" s="11"/>
      <c r="M42" s="11"/>
      <c r="N42" s="11"/>
      <c r="O42" s="11"/>
    </row>
    <row r="43" spans="1:15">
      <c r="B43" s="1" t="s">
        <v>70</v>
      </c>
      <c r="G43" s="39">
        <f>+G101</f>
        <v>-536260.59419047553</v>
      </c>
      <c r="H43" s="30">
        <v>251368.18414285738</v>
      </c>
      <c r="I43" s="11"/>
      <c r="J43" s="11"/>
      <c r="K43" s="11"/>
      <c r="L43" s="11"/>
      <c r="M43" s="11"/>
      <c r="N43" s="11"/>
      <c r="O43" s="11"/>
    </row>
    <row r="44" spans="1:15">
      <c r="B44" s="1" t="s">
        <v>69</v>
      </c>
      <c r="G44" s="39">
        <f>-[1]TB!M30</f>
        <v>-250000</v>
      </c>
      <c r="H44" s="30">
        <v>-400000</v>
      </c>
      <c r="I44" s="11"/>
      <c r="J44" s="11"/>
      <c r="K44" s="11"/>
      <c r="L44" s="11"/>
      <c r="M44" s="11"/>
      <c r="N44" s="11"/>
      <c r="O44" s="11"/>
    </row>
    <row r="45" spans="1:15">
      <c r="B45" s="1" t="s">
        <v>68</v>
      </c>
      <c r="G45" s="44">
        <f>SUM(G42:G44)</f>
        <v>395674.28803982632</v>
      </c>
      <c r="H45" s="44">
        <f>SUM(H42:H44)</f>
        <v>1181934.8822303019</v>
      </c>
      <c r="I45" s="11"/>
      <c r="J45" s="11"/>
      <c r="K45" s="11"/>
      <c r="L45" s="11"/>
      <c r="M45" s="11"/>
      <c r="N45" s="11"/>
      <c r="O45" s="11"/>
    </row>
    <row r="46" spans="1:15">
      <c r="G46" s="39"/>
      <c r="H46" s="36"/>
    </row>
    <row r="47" spans="1:15" ht="15" thickBot="1">
      <c r="A47" s="1" t="s">
        <v>67</v>
      </c>
      <c r="G47" s="27">
        <f>+G39+G45</f>
        <v>467640.77803982631</v>
      </c>
      <c r="H47" s="27">
        <f>+H39+H45</f>
        <v>1462225.8769445876</v>
      </c>
      <c r="I47" s="11"/>
      <c r="J47" s="11"/>
      <c r="K47" s="11"/>
      <c r="L47" s="11"/>
      <c r="M47" s="11"/>
      <c r="N47" s="11"/>
      <c r="O47" s="11"/>
    </row>
    <row r="48" spans="1:15" ht="15" thickTop="1">
      <c r="H48" s="9" t="s">
        <v>2</v>
      </c>
    </row>
    <row r="50" spans="1:15">
      <c r="G50" s="9"/>
      <c r="H50" s="9"/>
    </row>
    <row r="52" spans="1:15">
      <c r="A52" s="1" t="s">
        <v>4</v>
      </c>
    </row>
    <row r="61" spans="1:15">
      <c r="A61" s="38" t="s">
        <v>36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>
      <c r="A62" s="38" t="s">
        <v>66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>
      <c r="A63" s="38" t="s">
        <v>34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>
      <c r="A64" s="38" t="s">
        <v>33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7" spans="1:15">
      <c r="G67" s="9"/>
      <c r="H67" s="9"/>
    </row>
    <row r="69" spans="1:15">
      <c r="F69" s="3" t="s">
        <v>32</v>
      </c>
      <c r="G69" s="37">
        <v>2017</v>
      </c>
      <c r="H69" s="37">
        <v>2016</v>
      </c>
      <c r="I69" s="16"/>
      <c r="J69" s="16"/>
      <c r="K69" s="16"/>
      <c r="L69" s="16"/>
      <c r="M69" s="16"/>
      <c r="N69" s="16"/>
      <c r="O69" s="16"/>
    </row>
    <row r="70" spans="1:15">
      <c r="G70" s="34"/>
      <c r="H70" s="34"/>
    </row>
    <row r="71" spans="1:15">
      <c r="A71" s="1" t="s">
        <v>65</v>
      </c>
      <c r="F71" s="3">
        <v>2</v>
      </c>
      <c r="G71" s="31">
        <f>-[1]TB!N33</f>
        <v>2894325.3923809528</v>
      </c>
      <c r="H71" s="31">
        <v>4479078.4314285712</v>
      </c>
      <c r="I71" s="12"/>
      <c r="J71" s="12"/>
      <c r="K71" s="12"/>
      <c r="L71" s="12"/>
      <c r="M71" s="12"/>
      <c r="N71" s="12"/>
      <c r="O71" s="12"/>
    </row>
    <row r="72" spans="1:15">
      <c r="A72" s="1" t="s">
        <v>64</v>
      </c>
      <c r="F72" s="3">
        <v>2</v>
      </c>
      <c r="G72" s="36"/>
      <c r="H72" s="36"/>
      <c r="I72" s="12"/>
      <c r="J72" s="12"/>
      <c r="K72" s="12"/>
      <c r="L72" s="12"/>
      <c r="M72" s="12"/>
      <c r="N72" s="12"/>
      <c r="O72" s="12"/>
    </row>
    <row r="73" spans="1:15">
      <c r="B73" s="1" t="s">
        <v>63</v>
      </c>
      <c r="G73" s="29">
        <f>-H76</f>
        <v>184549</v>
      </c>
      <c r="H73" s="29">
        <v>938300</v>
      </c>
      <c r="I73" s="12"/>
      <c r="J73" s="12"/>
      <c r="K73" s="12"/>
      <c r="L73" s="12"/>
      <c r="M73" s="12"/>
      <c r="N73" s="12"/>
      <c r="O73" s="12"/>
    </row>
    <row r="74" spans="1:15">
      <c r="B74" s="1" t="s">
        <v>0</v>
      </c>
      <c r="G74" s="29">
        <f>+[1]TB!N35</f>
        <v>1942896.31</v>
      </c>
      <c r="H74" s="29">
        <v>1569419.64</v>
      </c>
      <c r="I74" s="12"/>
      <c r="J74" s="12"/>
      <c r="K74" s="12"/>
      <c r="L74" s="12"/>
      <c r="M74" s="12"/>
      <c r="N74" s="12"/>
      <c r="O74" s="12"/>
    </row>
    <row r="75" spans="1:15">
      <c r="B75" s="1" t="s">
        <v>1</v>
      </c>
      <c r="E75" s="14"/>
      <c r="F75" s="9" t="s">
        <v>2</v>
      </c>
      <c r="G75" s="33">
        <f>+G73+G74</f>
        <v>2127445.31</v>
      </c>
      <c r="H75" s="33">
        <v>2507719.6399999997</v>
      </c>
      <c r="I75" s="12"/>
      <c r="J75" s="12"/>
      <c r="K75" s="12"/>
      <c r="L75" s="12"/>
      <c r="M75" s="12"/>
      <c r="N75" s="12"/>
      <c r="O75" s="12"/>
    </row>
    <row r="76" spans="1:15">
      <c r="B76" s="1" t="s">
        <v>62</v>
      </c>
      <c r="F76" s="3">
        <v>2</v>
      </c>
      <c r="G76" s="40">
        <v>0</v>
      </c>
      <c r="H76" s="31">
        <v>-184549</v>
      </c>
      <c r="I76" s="12"/>
      <c r="J76" s="12"/>
      <c r="K76" s="12"/>
      <c r="L76" s="12"/>
      <c r="M76" s="12"/>
      <c r="N76" s="12"/>
      <c r="O76" s="12"/>
    </row>
    <row r="77" spans="1:15">
      <c r="B77" s="1" t="s">
        <v>61</v>
      </c>
      <c r="E77" s="14" t="s">
        <v>2</v>
      </c>
      <c r="F77" s="9" t="s">
        <v>2</v>
      </c>
      <c r="G77" s="35">
        <f>+G75+G76</f>
        <v>2127445.31</v>
      </c>
      <c r="H77" s="35">
        <f>+H75+H76</f>
        <v>2323170.6399999997</v>
      </c>
      <c r="I77" s="12"/>
      <c r="J77" s="12"/>
      <c r="K77" s="12"/>
      <c r="L77" s="12"/>
      <c r="M77" s="12"/>
      <c r="N77" s="12"/>
      <c r="O77" s="12"/>
    </row>
    <row r="78" spans="1:15">
      <c r="A78" s="1" t="s">
        <v>60</v>
      </c>
      <c r="F78" s="9" t="s">
        <v>2</v>
      </c>
      <c r="G78" s="35">
        <f>+G71-G77</f>
        <v>766880.08238095278</v>
      </c>
      <c r="H78" s="35">
        <f>+H71-H77</f>
        <v>2155907.7914285716</v>
      </c>
      <c r="I78" s="12"/>
      <c r="J78" s="12"/>
      <c r="K78" s="12"/>
      <c r="L78" s="12"/>
      <c r="M78" s="12"/>
      <c r="N78" s="12"/>
      <c r="O78" s="12"/>
    </row>
    <row r="79" spans="1:15">
      <c r="A79" s="1" t="s">
        <v>59</v>
      </c>
      <c r="F79" s="3">
        <v>2</v>
      </c>
      <c r="G79" s="36"/>
      <c r="H79" s="36"/>
      <c r="I79" s="12"/>
      <c r="J79" s="12"/>
      <c r="K79" s="12"/>
      <c r="L79" s="12"/>
      <c r="M79" s="12"/>
      <c r="N79" s="12"/>
      <c r="O79" s="12"/>
    </row>
    <row r="80" spans="1:15">
      <c r="B80" s="1" t="s">
        <v>58</v>
      </c>
      <c r="G80" s="29">
        <f>+[1]TB!M39</f>
        <v>302756</v>
      </c>
      <c r="H80" s="29">
        <v>406182</v>
      </c>
      <c r="I80" s="12"/>
      <c r="J80" s="12"/>
      <c r="K80" s="12"/>
      <c r="L80" s="12"/>
      <c r="M80" s="12"/>
      <c r="N80" s="12"/>
      <c r="O80" s="12"/>
    </row>
    <row r="81" spans="2:15">
      <c r="B81" s="1" t="s">
        <v>57</v>
      </c>
      <c r="G81" s="29">
        <f>+[1]TB!M40</f>
        <v>412711.2</v>
      </c>
      <c r="H81" s="29">
        <v>412710</v>
      </c>
      <c r="I81" s="12"/>
      <c r="J81" s="12"/>
      <c r="K81" s="12"/>
      <c r="L81" s="12"/>
      <c r="M81" s="12"/>
      <c r="N81" s="12"/>
      <c r="O81" s="12"/>
    </row>
    <row r="82" spans="2:15">
      <c r="B82" s="1" t="s">
        <v>56</v>
      </c>
      <c r="F82" s="3">
        <v>2</v>
      </c>
      <c r="G82" s="29">
        <f>+[1]TB!M56</f>
        <v>138206.78657142859</v>
      </c>
      <c r="H82" s="29">
        <v>247046.07257142858</v>
      </c>
      <c r="I82" s="12"/>
      <c r="J82" s="12"/>
      <c r="K82" s="12"/>
      <c r="L82" s="12"/>
      <c r="M82" s="12"/>
      <c r="N82" s="12"/>
      <c r="O82" s="12"/>
    </row>
    <row r="83" spans="2:15">
      <c r="B83" s="1" t="s">
        <v>55</v>
      </c>
      <c r="G83" s="29">
        <f>+[1]TB!M50</f>
        <v>107611.86</v>
      </c>
      <c r="H83" s="29">
        <v>129887.09</v>
      </c>
      <c r="I83" s="12"/>
      <c r="J83" s="12"/>
      <c r="K83" s="12"/>
      <c r="L83" s="12"/>
      <c r="M83" s="12"/>
      <c r="N83" s="12"/>
      <c r="O83" s="12"/>
    </row>
    <row r="84" spans="2:15">
      <c r="B84" s="1" t="s">
        <v>54</v>
      </c>
      <c r="G84" s="29">
        <f>+[1]TB!M49</f>
        <v>90970.3</v>
      </c>
      <c r="H84" s="29">
        <v>114862.67</v>
      </c>
      <c r="I84" s="12"/>
      <c r="J84" s="12"/>
      <c r="K84" s="12"/>
      <c r="L84" s="12"/>
      <c r="M84" s="12"/>
      <c r="N84" s="12"/>
      <c r="O84" s="12"/>
    </row>
    <row r="85" spans="2:15">
      <c r="B85" s="1" t="s">
        <v>53</v>
      </c>
      <c r="G85" s="29">
        <f>+[1]TB!M41</f>
        <v>66684.95</v>
      </c>
      <c r="H85" s="29">
        <v>75316.63</v>
      </c>
      <c r="I85" s="12"/>
      <c r="J85" s="12"/>
      <c r="K85" s="12"/>
      <c r="L85" s="12"/>
      <c r="M85" s="12"/>
      <c r="N85" s="12"/>
      <c r="O85" s="12"/>
    </row>
    <row r="86" spans="2:15">
      <c r="B86" s="1" t="s">
        <v>52</v>
      </c>
      <c r="G86" s="29">
        <f>+[1]TB!M46</f>
        <v>50812.1</v>
      </c>
      <c r="H86" s="29">
        <v>90102.829999999987</v>
      </c>
      <c r="I86" s="12"/>
      <c r="J86" s="12"/>
      <c r="K86" s="12"/>
      <c r="L86" s="12"/>
      <c r="M86" s="12"/>
      <c r="N86" s="12"/>
      <c r="O86" s="12"/>
    </row>
    <row r="87" spans="2:15">
      <c r="B87" s="1" t="s">
        <v>51</v>
      </c>
      <c r="G87" s="29">
        <f>+[1]TB!M47</f>
        <v>44146.43</v>
      </c>
      <c r="H87" s="29">
        <v>14952.130000000001</v>
      </c>
      <c r="I87" s="12"/>
      <c r="J87" s="12"/>
      <c r="K87" s="12"/>
      <c r="L87" s="12"/>
      <c r="M87" s="12"/>
      <c r="N87" s="12"/>
      <c r="O87" s="12"/>
    </row>
    <row r="88" spans="2:15">
      <c r="B88" s="1" t="s">
        <v>50</v>
      </c>
      <c r="G88" s="29">
        <f>+[1]TB!M44</f>
        <v>25448.639999999999</v>
      </c>
      <c r="H88" s="29">
        <v>57467.330000000009</v>
      </c>
      <c r="I88" s="12"/>
      <c r="J88" s="12"/>
      <c r="K88" s="12"/>
      <c r="L88" s="12"/>
      <c r="M88" s="12"/>
      <c r="N88" s="12"/>
      <c r="O88" s="12"/>
    </row>
    <row r="89" spans="2:15">
      <c r="B89" s="1" t="s">
        <v>49</v>
      </c>
      <c r="G89" s="29">
        <f>+[1]TB!M45</f>
        <v>13014.24</v>
      </c>
      <c r="H89" s="29">
        <v>58969.75</v>
      </c>
      <c r="I89" s="12"/>
      <c r="J89" s="12"/>
      <c r="K89" s="12"/>
      <c r="L89" s="12"/>
      <c r="M89" s="12"/>
      <c r="N89" s="12"/>
      <c r="O89" s="12"/>
    </row>
    <row r="90" spans="2:15">
      <c r="B90" s="1" t="s">
        <v>48</v>
      </c>
      <c r="G90" s="39">
        <f>+[1]TB!M53+2.72</f>
        <v>12832.72</v>
      </c>
      <c r="H90" s="29">
        <v>41689.729999999996</v>
      </c>
      <c r="I90" s="12"/>
      <c r="J90" s="12"/>
      <c r="K90" s="12"/>
      <c r="L90" s="12"/>
      <c r="M90" s="12"/>
      <c r="N90" s="12"/>
      <c r="O90" s="12"/>
    </row>
    <row r="91" spans="2:15">
      <c r="B91" s="1" t="s">
        <v>47</v>
      </c>
      <c r="G91" s="29">
        <f>+[1]TB!M55</f>
        <v>10464</v>
      </c>
      <c r="H91" s="29">
        <v>60050</v>
      </c>
      <c r="I91" s="12"/>
      <c r="J91" s="12"/>
      <c r="K91" s="12"/>
      <c r="L91" s="12"/>
      <c r="M91" s="12"/>
      <c r="N91" s="12"/>
      <c r="O91" s="12"/>
    </row>
    <row r="92" spans="2:15">
      <c r="B92" s="1" t="s">
        <v>46</v>
      </c>
      <c r="G92" s="29">
        <f>+[1]TB!M54</f>
        <v>6400</v>
      </c>
      <c r="H92" s="29">
        <v>6400</v>
      </c>
      <c r="I92" s="12"/>
      <c r="J92" s="12"/>
      <c r="K92" s="12"/>
      <c r="L92" s="12"/>
      <c r="M92" s="12"/>
      <c r="N92" s="12"/>
      <c r="O92" s="12"/>
    </row>
    <row r="93" spans="2:15">
      <c r="B93" s="1" t="s">
        <v>45</v>
      </c>
      <c r="G93" s="29">
        <f>+[1]TB!M52</f>
        <v>5423.3</v>
      </c>
      <c r="H93" s="29">
        <v>31369.21</v>
      </c>
      <c r="I93" s="12"/>
      <c r="J93" s="12"/>
      <c r="K93" s="12"/>
      <c r="L93" s="12"/>
      <c r="M93" s="12"/>
      <c r="N93" s="12"/>
      <c r="O93" s="12"/>
    </row>
    <row r="94" spans="2:15">
      <c r="B94" s="1" t="s">
        <v>44</v>
      </c>
      <c r="G94" s="29">
        <f>+[1]TB!M57</f>
        <v>6000</v>
      </c>
      <c r="H94" s="29">
        <v>12000</v>
      </c>
      <c r="I94" s="12"/>
      <c r="J94" s="12"/>
      <c r="K94" s="12"/>
      <c r="L94" s="12"/>
      <c r="M94" s="12"/>
      <c r="N94" s="12"/>
      <c r="O94" s="12"/>
    </row>
    <row r="95" spans="2:15">
      <c r="B95" s="1" t="s">
        <v>43</v>
      </c>
      <c r="G95" s="29">
        <f>+[1]TB!M51</f>
        <v>1985.71</v>
      </c>
      <c r="H95" s="29">
        <v>52753.52</v>
      </c>
      <c r="I95" s="12"/>
      <c r="J95" s="12"/>
      <c r="K95" s="12"/>
      <c r="L95" s="12"/>
      <c r="M95" s="12"/>
      <c r="N95" s="12"/>
      <c r="O95" s="12"/>
    </row>
    <row r="96" spans="2:15">
      <c r="B96" s="1" t="s">
        <v>42</v>
      </c>
      <c r="G96" s="39">
        <v>0</v>
      </c>
      <c r="H96" s="29">
        <v>50999.289999999994</v>
      </c>
      <c r="I96" s="12"/>
      <c r="J96" s="12"/>
      <c r="K96" s="12"/>
      <c r="L96" s="12"/>
      <c r="M96" s="12"/>
      <c r="N96" s="12"/>
      <c r="O96" s="12"/>
    </row>
    <row r="97" spans="1:15">
      <c r="B97" s="1" t="s">
        <v>41</v>
      </c>
      <c r="G97" s="29">
        <f>+[1]TB!M59</f>
        <v>7672.4400000000023</v>
      </c>
      <c r="H97" s="29">
        <v>7991.96</v>
      </c>
      <c r="I97" s="12"/>
      <c r="J97" s="12"/>
      <c r="K97" s="12"/>
      <c r="L97" s="12"/>
      <c r="M97" s="12"/>
      <c r="N97" s="12"/>
      <c r="O97" s="12"/>
    </row>
    <row r="98" spans="1:15">
      <c r="B98" s="1" t="s">
        <v>40</v>
      </c>
      <c r="G98" s="35">
        <f>SUM(G80:G97)</f>
        <v>1303140.6765714283</v>
      </c>
      <c r="H98" s="35">
        <f>SUM(H80:H97)</f>
        <v>1870750.2125714286</v>
      </c>
      <c r="I98" s="12"/>
      <c r="J98" s="12"/>
      <c r="K98" s="12"/>
      <c r="L98" s="12"/>
      <c r="M98" s="12"/>
      <c r="N98" s="12"/>
      <c r="O98" s="12"/>
    </row>
    <row r="99" spans="1:15">
      <c r="A99" s="1" t="s">
        <v>39</v>
      </c>
      <c r="F99" s="9" t="s">
        <v>2</v>
      </c>
      <c r="G99" s="33">
        <f>+G78-G98</f>
        <v>-536260.59419047553</v>
      </c>
      <c r="H99" s="29">
        <v>285157.57885714318</v>
      </c>
      <c r="I99" s="12"/>
      <c r="J99" s="12"/>
      <c r="K99" s="12"/>
      <c r="L99" s="12"/>
      <c r="M99" s="12"/>
      <c r="N99" s="12"/>
      <c r="O99" s="12"/>
    </row>
    <row r="100" spans="1:15">
      <c r="A100" s="1" t="s">
        <v>38</v>
      </c>
      <c r="F100" s="3" t="s">
        <v>2</v>
      </c>
      <c r="G100" s="40">
        <v>0</v>
      </c>
      <c r="H100" s="39">
        <v>33789.394714285794</v>
      </c>
      <c r="I100" s="12"/>
      <c r="J100" s="12"/>
      <c r="K100" s="12"/>
      <c r="L100" s="12"/>
      <c r="M100" s="12"/>
      <c r="N100" s="12"/>
      <c r="O100" s="12"/>
    </row>
    <row r="101" spans="1:15" ht="15" thickBot="1">
      <c r="A101" s="1" t="s">
        <v>37</v>
      </c>
      <c r="G101" s="28">
        <f>+G99</f>
        <v>-536260.59419047553</v>
      </c>
      <c r="H101" s="28">
        <f>+H99-H100</f>
        <v>251368.18414285738</v>
      </c>
      <c r="I101" s="12"/>
      <c r="J101" s="12"/>
      <c r="K101" s="12"/>
      <c r="L101" s="12"/>
      <c r="M101" s="12"/>
      <c r="N101" s="12"/>
      <c r="O101" s="12"/>
    </row>
    <row r="102" spans="1:15" ht="15" thickTop="1">
      <c r="I102" s="11"/>
      <c r="J102" s="11"/>
      <c r="K102" s="11"/>
      <c r="L102" s="11"/>
      <c r="M102" s="11"/>
      <c r="N102" s="11"/>
      <c r="O102" s="11"/>
    </row>
    <row r="103" spans="1:15">
      <c r="I103" s="11"/>
      <c r="J103" s="11"/>
      <c r="K103" s="11"/>
      <c r="L103" s="11"/>
      <c r="M103" s="11"/>
      <c r="N103" s="11"/>
      <c r="O103" s="11"/>
    </row>
    <row r="106" spans="1:15">
      <c r="A106" s="1" t="s">
        <v>4</v>
      </c>
    </row>
    <row r="107" spans="1:15">
      <c r="H107" s="3" t="s">
        <v>2</v>
      </c>
    </row>
    <row r="114" spans="1:15">
      <c r="A114" s="38" t="s">
        <v>36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>
      <c r="A115" s="38" t="s">
        <v>35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>
      <c r="A116" s="38" t="s">
        <v>34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>
      <c r="A117" s="38" t="s">
        <v>33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22" spans="1:15">
      <c r="F122" s="3" t="s">
        <v>32</v>
      </c>
      <c r="G122" s="37">
        <v>2017</v>
      </c>
      <c r="H122" s="37">
        <v>2016</v>
      </c>
      <c r="I122" s="16"/>
      <c r="J122" s="16"/>
      <c r="K122" s="16"/>
      <c r="L122" s="16"/>
      <c r="M122" s="16"/>
      <c r="N122" s="16"/>
      <c r="O122" s="16"/>
    </row>
    <row r="123" spans="1:15">
      <c r="G123" s="36"/>
      <c r="H123" s="36"/>
      <c r="I123" s="16"/>
      <c r="J123" s="16"/>
      <c r="K123" s="16"/>
      <c r="L123" s="16"/>
      <c r="M123" s="16"/>
      <c r="N123" s="16"/>
      <c r="O123" s="16"/>
    </row>
    <row r="124" spans="1:15">
      <c r="A124" s="1" t="s">
        <v>31</v>
      </c>
      <c r="B124" s="26"/>
      <c r="C124" s="26"/>
      <c r="D124" s="26"/>
      <c r="G124" s="36"/>
      <c r="H124" s="36"/>
    </row>
    <row r="125" spans="1:15">
      <c r="A125" s="1" t="s">
        <v>2</v>
      </c>
      <c r="B125" s="26" t="s">
        <v>30</v>
      </c>
      <c r="C125" s="26"/>
      <c r="D125" s="26"/>
      <c r="G125" s="29">
        <f>+G101</f>
        <v>-536260.59419047553</v>
      </c>
      <c r="H125" s="29">
        <v>251368.18414285738</v>
      </c>
      <c r="I125" s="11"/>
      <c r="J125" s="11"/>
      <c r="K125" s="11"/>
      <c r="L125" s="11"/>
      <c r="M125" s="11"/>
      <c r="N125" s="11"/>
      <c r="O125" s="11"/>
    </row>
    <row r="126" spans="1:15">
      <c r="A126" s="26" t="s">
        <v>2</v>
      </c>
      <c r="B126" s="26" t="s">
        <v>29</v>
      </c>
      <c r="C126" s="26"/>
      <c r="D126" s="26"/>
      <c r="G126" s="36"/>
      <c r="H126" s="36"/>
    </row>
    <row r="127" spans="1:15">
      <c r="A127" s="26" t="s">
        <v>28</v>
      </c>
      <c r="B127" s="26" t="s">
        <v>27</v>
      </c>
      <c r="C127" s="26"/>
      <c r="D127" s="26"/>
      <c r="F127" s="3">
        <v>2</v>
      </c>
      <c r="G127" s="29">
        <f>+G82</f>
        <v>138206.78657142859</v>
      </c>
      <c r="H127" s="29">
        <v>247046.07257142858</v>
      </c>
      <c r="I127" s="11"/>
      <c r="J127" s="11"/>
      <c r="K127" s="11"/>
      <c r="L127" s="11"/>
      <c r="M127" s="11"/>
      <c r="N127" s="11"/>
      <c r="O127" s="11"/>
    </row>
    <row r="128" spans="1:15">
      <c r="A128" s="26" t="s">
        <v>26</v>
      </c>
      <c r="B128" s="26" t="s">
        <v>25</v>
      </c>
      <c r="C128" s="26"/>
      <c r="D128" s="26"/>
      <c r="G128" s="36"/>
      <c r="H128" s="36"/>
      <c r="I128" s="11"/>
      <c r="J128" s="11"/>
      <c r="K128" s="11"/>
      <c r="L128" s="11"/>
      <c r="M128" s="11"/>
      <c r="N128" s="11"/>
      <c r="O128" s="11"/>
    </row>
    <row r="129" spans="1:15">
      <c r="A129" s="26" t="s">
        <v>24</v>
      </c>
      <c r="B129" s="26" t="s">
        <v>23</v>
      </c>
      <c r="C129" s="26"/>
      <c r="D129" s="26"/>
      <c r="G129" s="36"/>
      <c r="H129" s="36"/>
    </row>
    <row r="130" spans="1:15">
      <c r="A130" s="26" t="s">
        <v>22</v>
      </c>
      <c r="B130" s="26" t="s">
        <v>21</v>
      </c>
      <c r="C130" s="26"/>
      <c r="D130" s="26"/>
      <c r="G130" s="36"/>
      <c r="H130" s="36"/>
    </row>
    <row r="131" spans="1:15">
      <c r="A131" s="26"/>
      <c r="C131" s="26" t="s">
        <v>20</v>
      </c>
      <c r="D131" s="26"/>
      <c r="G131" s="29">
        <f>+H16-G16</f>
        <v>353142.75320000295</v>
      </c>
      <c r="H131" s="29">
        <v>-13947.043199999258</v>
      </c>
    </row>
    <row r="132" spans="1:15">
      <c r="A132" s="26"/>
      <c r="C132" s="26" t="s">
        <v>19</v>
      </c>
      <c r="D132" s="26"/>
      <c r="G132" s="29">
        <f>+H15-G15</f>
        <v>-8751.5852180239817</v>
      </c>
      <c r="H132" s="29">
        <v>49034.039414285682</v>
      </c>
    </row>
    <row r="133" spans="1:15">
      <c r="A133" s="26"/>
      <c r="C133" s="26" t="s">
        <v>18</v>
      </c>
      <c r="D133" s="26"/>
      <c r="G133" s="29">
        <f>+H17-G17</f>
        <v>184549</v>
      </c>
      <c r="H133" s="29">
        <v>753751</v>
      </c>
    </row>
    <row r="134" spans="1:15">
      <c r="A134" s="26" t="s">
        <v>17</v>
      </c>
      <c r="B134" s="1" t="s">
        <v>16</v>
      </c>
      <c r="C134" s="26"/>
      <c r="D134" s="26"/>
      <c r="G134" s="36"/>
      <c r="H134" s="36"/>
    </row>
    <row r="135" spans="1:15">
      <c r="A135" s="26"/>
      <c r="B135" s="1" t="s">
        <v>2</v>
      </c>
      <c r="C135" s="26" t="s">
        <v>15</v>
      </c>
      <c r="D135" s="26"/>
      <c r="F135" s="3">
        <v>3</v>
      </c>
      <c r="G135" s="29">
        <f>+G32-H32</f>
        <v>-179000</v>
      </c>
      <c r="H135" s="29">
        <v>-180000</v>
      </c>
    </row>
    <row r="136" spans="1:15">
      <c r="A136" s="26"/>
      <c r="C136" s="26" t="s">
        <v>14</v>
      </c>
      <c r="D136" s="26"/>
      <c r="F136" s="3">
        <v>3</v>
      </c>
      <c r="G136" s="29">
        <f>+G31-H31</f>
        <v>-25128</v>
      </c>
      <c r="H136" s="29">
        <v>-375000</v>
      </c>
      <c r="I136" s="11"/>
      <c r="J136" s="11"/>
      <c r="K136" s="11"/>
      <c r="L136" s="11"/>
      <c r="M136" s="11"/>
      <c r="N136" s="11"/>
      <c r="O136" s="11"/>
    </row>
    <row r="137" spans="1:15">
      <c r="A137" s="26" t="s">
        <v>13</v>
      </c>
      <c r="B137" s="1" t="s">
        <v>2</v>
      </c>
      <c r="C137" s="26" t="s">
        <v>12</v>
      </c>
      <c r="D137" s="26"/>
      <c r="F137" s="3">
        <v>3</v>
      </c>
      <c r="G137" s="36"/>
      <c r="H137" s="29">
        <v>19999.999999999985</v>
      </c>
    </row>
    <row r="138" spans="1:15">
      <c r="A138" s="26"/>
      <c r="B138" s="1" t="s">
        <v>2</v>
      </c>
      <c r="C138" s="26" t="s">
        <v>11</v>
      </c>
      <c r="D138" s="26"/>
      <c r="G138" s="29">
        <f>+G33-H33</f>
        <v>-4196.5047142857948</v>
      </c>
      <c r="H138" s="29">
        <v>-3541.8155142859905</v>
      </c>
    </row>
    <row r="139" spans="1:15">
      <c r="A139" s="26" t="s">
        <v>2</v>
      </c>
      <c r="B139" s="26" t="s">
        <v>10</v>
      </c>
      <c r="C139" s="26"/>
      <c r="D139" s="26"/>
      <c r="G139" s="35">
        <f>SUM(G125:G138)</f>
        <v>-77438.144351353767</v>
      </c>
      <c r="H139" s="35">
        <f>SUM(H125:H138)</f>
        <v>748710.43741428619</v>
      </c>
    </row>
    <row r="140" spans="1:15">
      <c r="A140" s="1" t="s">
        <v>9</v>
      </c>
      <c r="B140" s="26"/>
      <c r="C140" s="26"/>
      <c r="D140" s="26"/>
      <c r="G140" s="34"/>
      <c r="H140" s="29"/>
    </row>
    <row r="141" spans="1:15">
      <c r="A141" s="26"/>
      <c r="B141" s="26" t="s">
        <v>8</v>
      </c>
      <c r="C141" s="26"/>
      <c r="D141" s="26"/>
      <c r="G141" s="31">
        <f>+G44</f>
        <v>-250000</v>
      </c>
      <c r="H141" s="31">
        <v>-400000</v>
      </c>
    </row>
    <row r="142" spans="1:15">
      <c r="A142" s="26" t="s">
        <v>7</v>
      </c>
      <c r="B142" s="26"/>
      <c r="C142" s="26"/>
      <c r="D142" s="26"/>
      <c r="G142" s="33">
        <f>+G139+G141</f>
        <v>-327438.14435135375</v>
      </c>
      <c r="H142" s="33">
        <f>+H139+H141</f>
        <v>348710.43741428619</v>
      </c>
      <c r="I142" s="1"/>
      <c r="J142" s="1"/>
      <c r="K142" s="1"/>
      <c r="L142" s="1"/>
      <c r="M142" s="1"/>
      <c r="N142" s="1"/>
      <c r="O142" s="1"/>
    </row>
    <row r="143" spans="1:15">
      <c r="A143" s="26" t="s">
        <v>6</v>
      </c>
      <c r="B143" s="26"/>
      <c r="C143" s="26"/>
      <c r="D143" s="26"/>
      <c r="G143" s="31">
        <f>+H144</f>
        <v>431367.38413928484</v>
      </c>
      <c r="H143" s="31">
        <v>82656.946724998648</v>
      </c>
      <c r="I143" s="11"/>
      <c r="J143" s="11"/>
      <c r="K143" s="11"/>
      <c r="L143" s="11"/>
      <c r="M143" s="11"/>
      <c r="N143" s="11"/>
      <c r="O143" s="11"/>
    </row>
    <row r="144" spans="1:15" ht="15" thickBot="1">
      <c r="A144" s="26" t="s">
        <v>5</v>
      </c>
      <c r="B144" s="26"/>
      <c r="C144" s="26"/>
      <c r="D144" s="26"/>
      <c r="G144" s="28">
        <f>+G142+G143</f>
        <v>103929.23978793109</v>
      </c>
      <c r="H144" s="28">
        <f>+H142+H143</f>
        <v>431367.38413928484</v>
      </c>
    </row>
    <row r="145" spans="1:8" ht="15" thickTop="1">
      <c r="A145" s="26"/>
      <c r="B145" s="26"/>
      <c r="C145" s="26"/>
      <c r="D145" s="26"/>
    </row>
    <row r="146" spans="1:8">
      <c r="B146" s="23"/>
      <c r="C146" s="23"/>
      <c r="D146" s="23"/>
      <c r="E146" s="25" t="s">
        <v>2</v>
      </c>
      <c r="F146" s="24"/>
      <c r="G146" s="24"/>
      <c r="H146" s="24"/>
    </row>
    <row r="147" spans="1:8">
      <c r="A147" s="23"/>
      <c r="B147" s="23"/>
      <c r="C147" s="23"/>
      <c r="D147" s="23"/>
      <c r="E147" s="23"/>
      <c r="F147" s="22"/>
      <c r="G147" s="22"/>
      <c r="H147" s="22"/>
    </row>
    <row r="148" spans="1:8">
      <c r="A148" s="23"/>
      <c r="B148" s="23"/>
      <c r="C148" s="23"/>
      <c r="D148" s="23"/>
      <c r="E148" s="23"/>
      <c r="F148" s="22"/>
      <c r="G148" s="22"/>
      <c r="H148" s="22"/>
    </row>
    <row r="149" spans="1:8">
      <c r="A149" s="1" t="s">
        <v>4</v>
      </c>
    </row>
    <row r="150" spans="1:8">
      <c r="A150" s="23"/>
      <c r="B150" s="23"/>
      <c r="C150" s="23"/>
      <c r="D150" s="23"/>
      <c r="E150" s="23"/>
      <c r="F150" s="22"/>
      <c r="G150" s="22"/>
      <c r="H150" s="22"/>
    </row>
    <row r="151" spans="1:8">
      <c r="A151" s="23"/>
      <c r="B151" s="23"/>
      <c r="C151" s="23"/>
      <c r="D151" s="23"/>
      <c r="E151" s="23"/>
      <c r="F151" s="22"/>
      <c r="G151" s="22"/>
      <c r="H151" s="22"/>
    </row>
    <row r="167" spans="1:8">
      <c r="A167" s="2"/>
      <c r="B167" s="2"/>
      <c r="C167" s="2"/>
      <c r="D167" s="2"/>
      <c r="E167" s="2"/>
      <c r="F167" s="16"/>
      <c r="G167" s="16"/>
      <c r="H167" s="16"/>
    </row>
    <row r="168" spans="1:8">
      <c r="A168" s="2"/>
      <c r="B168" s="2"/>
      <c r="C168" s="2"/>
      <c r="D168" s="2"/>
      <c r="E168" s="2"/>
      <c r="F168" s="16"/>
      <c r="G168" s="16"/>
      <c r="H168" s="16"/>
    </row>
    <row r="169" spans="1:8">
      <c r="A169" s="2"/>
      <c r="B169" s="2"/>
      <c r="C169" s="2"/>
      <c r="D169" s="2"/>
      <c r="E169" s="2"/>
      <c r="F169" s="16"/>
      <c r="G169" s="16"/>
      <c r="H169" s="16"/>
    </row>
    <row r="170" spans="1:8">
      <c r="A170" s="2"/>
      <c r="B170" s="2"/>
      <c r="C170" s="2"/>
      <c r="D170" s="2"/>
      <c r="E170" s="2"/>
      <c r="F170" s="16"/>
      <c r="G170" s="16"/>
      <c r="H170" s="16"/>
    </row>
    <row r="171" spans="1:8">
      <c r="A171" s="2"/>
      <c r="B171" s="2"/>
      <c r="C171" s="2"/>
      <c r="D171" s="2"/>
      <c r="E171" s="2"/>
      <c r="F171" s="16"/>
      <c r="G171" s="16"/>
      <c r="H171" s="16"/>
    </row>
    <row r="172" spans="1:8">
      <c r="A172" s="2"/>
      <c r="B172" s="2"/>
      <c r="C172" s="2"/>
      <c r="D172" s="2"/>
      <c r="E172" s="2"/>
      <c r="F172" s="16"/>
      <c r="G172" s="16"/>
      <c r="H172" s="16"/>
    </row>
    <row r="173" spans="1:8">
      <c r="A173" s="2"/>
      <c r="B173" s="2"/>
      <c r="C173" s="2"/>
      <c r="D173" s="2"/>
      <c r="E173" s="2"/>
      <c r="F173" s="16"/>
      <c r="G173" s="16"/>
      <c r="H173" s="16"/>
    </row>
    <row r="174" spans="1:8">
      <c r="A174" s="2"/>
      <c r="B174" s="2"/>
      <c r="C174" s="2"/>
      <c r="D174" s="2"/>
      <c r="E174" s="2"/>
      <c r="F174" s="16"/>
      <c r="G174" s="2"/>
      <c r="H174" s="17"/>
    </row>
    <row r="175" spans="1:8">
      <c r="A175" s="2"/>
      <c r="B175" s="2"/>
      <c r="C175" s="2"/>
      <c r="D175" s="2"/>
      <c r="E175" s="2"/>
      <c r="F175" s="16"/>
      <c r="G175" s="2"/>
      <c r="H175" s="17"/>
    </row>
    <row r="176" spans="1:8">
      <c r="A176" s="2"/>
      <c r="B176" s="2"/>
      <c r="C176" s="2"/>
      <c r="D176" s="2"/>
      <c r="E176" s="2"/>
      <c r="F176" s="16"/>
      <c r="G176" s="2"/>
      <c r="H176" s="17"/>
    </row>
    <row r="177" spans="1:15">
      <c r="A177" s="2"/>
      <c r="B177" s="2"/>
      <c r="C177" s="2"/>
      <c r="D177" s="2"/>
      <c r="E177" s="2"/>
      <c r="F177" s="16"/>
      <c r="G177" s="2"/>
      <c r="H177" s="17"/>
    </row>
    <row r="178" spans="1:15">
      <c r="A178" s="2"/>
      <c r="B178" s="2"/>
      <c r="C178" s="2"/>
      <c r="D178" s="2"/>
      <c r="E178" s="2"/>
      <c r="F178" s="16"/>
      <c r="G178" s="2"/>
      <c r="H178" s="17"/>
    </row>
    <row r="179" spans="1:15">
      <c r="A179" s="2"/>
      <c r="B179" s="2"/>
      <c r="C179" s="21"/>
      <c r="D179" s="20"/>
      <c r="E179" s="20"/>
      <c r="F179" s="18"/>
      <c r="G179" s="2"/>
      <c r="H179" s="51"/>
    </row>
    <row r="180" spans="1:15">
      <c r="A180" s="2"/>
      <c r="B180" s="2"/>
      <c r="C180" s="2"/>
      <c r="D180" s="2"/>
      <c r="E180" s="2"/>
      <c r="F180" s="16"/>
      <c r="G180" s="2"/>
      <c r="H180" s="16"/>
    </row>
    <row r="181" spans="1:15">
      <c r="A181" s="2"/>
      <c r="B181" s="2"/>
      <c r="C181" s="2"/>
      <c r="D181" s="2"/>
      <c r="E181" s="2"/>
      <c r="F181" s="16"/>
      <c r="G181" s="2"/>
      <c r="H181" s="17"/>
    </row>
    <row r="182" spans="1:15">
      <c r="A182" s="2"/>
      <c r="B182" s="2"/>
      <c r="C182" s="2"/>
      <c r="D182" s="2"/>
      <c r="E182" s="2"/>
      <c r="F182" s="16"/>
      <c r="G182" s="16"/>
      <c r="H182" s="16"/>
      <c r="I182" s="15"/>
      <c r="J182" s="15"/>
      <c r="K182" s="15"/>
      <c r="L182" s="15"/>
      <c r="M182" s="15"/>
      <c r="N182" s="15"/>
      <c r="O182" s="15"/>
    </row>
    <row r="183" spans="1:15">
      <c r="A183" s="2"/>
      <c r="B183" s="2"/>
      <c r="C183" s="2"/>
      <c r="D183" s="2"/>
      <c r="E183" s="2"/>
      <c r="F183" s="16"/>
      <c r="G183" s="16"/>
      <c r="H183" s="16"/>
      <c r="I183" s="12"/>
      <c r="J183" s="12"/>
      <c r="K183" s="12"/>
      <c r="L183" s="12"/>
      <c r="M183" s="12"/>
      <c r="N183" s="12"/>
      <c r="O183" s="12"/>
    </row>
    <row r="184" spans="1:15">
      <c r="A184" s="2"/>
      <c r="B184" s="2"/>
      <c r="C184" s="2"/>
      <c r="D184" s="2"/>
      <c r="E184" s="2"/>
      <c r="F184" s="16"/>
      <c r="G184" s="16"/>
      <c r="H184" s="16"/>
      <c r="I184" s="12"/>
      <c r="J184" s="12"/>
      <c r="K184" s="12"/>
      <c r="L184" s="12"/>
      <c r="M184" s="12"/>
      <c r="N184" s="12"/>
      <c r="O184" s="12"/>
    </row>
    <row r="185" spans="1:15">
      <c r="A185" s="2"/>
      <c r="B185" s="2"/>
      <c r="C185" s="2"/>
      <c r="D185" s="2"/>
      <c r="E185" s="2"/>
      <c r="F185" s="16"/>
      <c r="G185" s="16"/>
      <c r="H185" s="16"/>
      <c r="I185" s="12"/>
      <c r="J185" s="12"/>
      <c r="K185" s="12"/>
      <c r="L185" s="12"/>
      <c r="M185" s="12"/>
      <c r="N185" s="12"/>
      <c r="O185" s="12"/>
    </row>
    <row r="186" spans="1:15">
      <c r="G186" s="4"/>
      <c r="H186" s="5"/>
      <c r="I186" s="12"/>
      <c r="J186" s="12"/>
      <c r="K186" s="12"/>
      <c r="L186" s="12"/>
      <c r="M186" s="12"/>
      <c r="N186" s="12"/>
      <c r="O186" s="12"/>
    </row>
    <row r="187" spans="1:15">
      <c r="G187" s="13"/>
      <c r="H187" s="8"/>
      <c r="I187" s="12"/>
      <c r="J187" s="12"/>
      <c r="K187" s="12"/>
      <c r="L187" s="12"/>
      <c r="M187" s="12"/>
      <c r="N187" s="12"/>
      <c r="O187" s="12"/>
    </row>
    <row r="188" spans="1:15">
      <c r="G188" s="4"/>
      <c r="H188" s="5"/>
      <c r="I188" s="12"/>
      <c r="J188" s="12"/>
      <c r="K188" s="12"/>
      <c r="L188" s="12"/>
      <c r="M188" s="12"/>
      <c r="N188" s="12"/>
      <c r="O188" s="12"/>
    </row>
    <row r="189" spans="1:15">
      <c r="G189" s="4"/>
      <c r="H189" s="5"/>
      <c r="I189" s="12"/>
      <c r="J189" s="12"/>
      <c r="K189" s="12"/>
      <c r="L189" s="12"/>
      <c r="M189" s="12"/>
      <c r="N189" s="12"/>
      <c r="O189" s="12"/>
    </row>
    <row r="190" spans="1:15">
      <c r="G190" s="4"/>
      <c r="H190" s="5"/>
      <c r="I190" s="12"/>
      <c r="J190" s="12"/>
      <c r="K190" s="12"/>
      <c r="L190" s="12"/>
      <c r="M190" s="12"/>
      <c r="N190" s="12"/>
      <c r="O190" s="12"/>
    </row>
    <row r="191" spans="1:15">
      <c r="G191" s="4"/>
      <c r="H191" s="1"/>
    </row>
    <row r="192" spans="1:15">
      <c r="G192" s="4"/>
      <c r="H192" s="8"/>
    </row>
    <row r="193" spans="7:8">
      <c r="G193" s="4"/>
      <c r="H193" s="5"/>
    </row>
    <row r="194" spans="7:8">
      <c r="G194" s="4"/>
      <c r="H194" s="5"/>
    </row>
    <row r="195" spans="7:8">
      <c r="G195" s="4"/>
      <c r="H195" s="5"/>
    </row>
    <row r="196" spans="7:8">
      <c r="G196" s="4"/>
      <c r="H196" s="5"/>
    </row>
    <row r="197" spans="7:8">
      <c r="G197" s="13"/>
      <c r="H197" s="8"/>
    </row>
    <row r="198" spans="7:8">
      <c r="G198" s="4"/>
      <c r="H198" s="5"/>
    </row>
    <row r="199" spans="7:8">
      <c r="G199" s="4"/>
      <c r="H199" s="8"/>
    </row>
    <row r="200" spans="7:8">
      <c r="G200" s="4"/>
      <c r="H200" s="10"/>
    </row>
    <row r="201" spans="7:8">
      <c r="G201" s="4"/>
      <c r="H201" s="4"/>
    </row>
    <row r="202" spans="7:8">
      <c r="G202" s="4"/>
      <c r="H202" s="5"/>
    </row>
    <row r="203" spans="7:8">
      <c r="G203" s="4"/>
      <c r="H203" s="4"/>
    </row>
    <row r="204" spans="7:8">
      <c r="G204" s="4"/>
      <c r="H204" s="8"/>
    </row>
    <row r="205" spans="7:8">
      <c r="G205" s="4"/>
      <c r="H205" s="4"/>
    </row>
    <row r="206" spans="7:8" ht="15" thickBot="1">
      <c r="G206" s="4"/>
      <c r="H206" s="7"/>
    </row>
    <row r="207" spans="7:8" ht="15" thickTop="1">
      <c r="G207" s="4"/>
      <c r="H207" s="5"/>
    </row>
    <row r="208" spans="7:8">
      <c r="G208" s="4"/>
      <c r="H208" s="4"/>
    </row>
    <row r="209" spans="7:8">
      <c r="G209" s="4"/>
      <c r="H209" s="4"/>
    </row>
    <row r="210" spans="7:8">
      <c r="G210" s="4"/>
      <c r="H21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4"/>
  <sheetViews>
    <sheetView topLeftCell="A109" workbookViewId="0">
      <selection activeCell="H136" sqref="H136"/>
    </sheetView>
  </sheetViews>
  <sheetFormatPr defaultRowHeight="14.25"/>
  <cols>
    <col min="1" max="1" width="4.7109375" style="1" customWidth="1"/>
    <col min="2" max="2" width="6.42578125" style="1" customWidth="1"/>
    <col min="3" max="3" width="9.140625" style="1"/>
    <col min="4" max="4" width="9.7109375" style="1" customWidth="1"/>
    <col min="5" max="5" width="15.85546875" style="1" customWidth="1"/>
    <col min="6" max="6" width="11.7109375" style="3" customWidth="1"/>
    <col min="7" max="8" width="16.7109375" style="3" customWidth="1"/>
    <col min="9" max="16384" width="9.140625" style="1"/>
  </cols>
  <sheetData>
    <row r="2" spans="1:8">
      <c r="A2" s="38" t="s">
        <v>3</v>
      </c>
      <c r="B2" s="38"/>
      <c r="C2" s="38"/>
      <c r="D2" s="38"/>
      <c r="E2" s="38"/>
      <c r="F2" s="38"/>
      <c r="G2" s="38"/>
      <c r="H2" s="38"/>
    </row>
    <row r="3" spans="1:8">
      <c r="A3" s="38" t="s">
        <v>93</v>
      </c>
      <c r="B3" s="38"/>
      <c r="C3" s="38"/>
      <c r="D3" s="38"/>
      <c r="E3" s="38"/>
      <c r="F3" s="38"/>
      <c r="G3" s="38"/>
      <c r="H3" s="38"/>
    </row>
    <row r="4" spans="1:8">
      <c r="A4" s="38" t="s">
        <v>94</v>
      </c>
      <c r="B4" s="38"/>
      <c r="C4" s="38"/>
      <c r="D4" s="38"/>
      <c r="E4" s="38"/>
      <c r="F4" s="38"/>
      <c r="G4" s="38"/>
      <c r="H4" s="38"/>
    </row>
    <row r="5" spans="1:8">
      <c r="A5" s="38" t="s">
        <v>33</v>
      </c>
      <c r="B5" s="38"/>
      <c r="C5" s="38"/>
      <c r="D5" s="38"/>
      <c r="E5" s="38"/>
      <c r="F5" s="38"/>
      <c r="G5" s="38"/>
      <c r="H5" s="38"/>
    </row>
    <row r="6" spans="1:8">
      <c r="A6" s="3"/>
      <c r="B6" s="3"/>
      <c r="C6" s="3"/>
      <c r="D6" s="3"/>
      <c r="E6" s="3"/>
    </row>
    <row r="8" spans="1:8">
      <c r="F8" s="3" t="s">
        <v>32</v>
      </c>
      <c r="G8" s="37">
        <v>2016</v>
      </c>
      <c r="H8" s="37">
        <v>2015</v>
      </c>
    </row>
    <row r="9" spans="1:8">
      <c r="A9" s="1" t="s">
        <v>91</v>
      </c>
      <c r="G9" s="36"/>
      <c r="H9" s="36"/>
    </row>
    <row r="10" spans="1:8">
      <c r="G10" s="36"/>
      <c r="H10" s="36"/>
    </row>
    <row r="11" spans="1:8">
      <c r="A11" s="1" t="s">
        <v>90</v>
      </c>
      <c r="G11" s="36"/>
      <c r="H11" s="36"/>
    </row>
    <row r="12" spans="1:8">
      <c r="B12" s="1" t="s">
        <v>89</v>
      </c>
      <c r="F12" s="3">
        <v>3</v>
      </c>
      <c r="G12" s="29">
        <f>+[2]TB!Q7</f>
        <v>431367.38192434545</v>
      </c>
      <c r="H12" s="29">
        <v>82656.944281487842</v>
      </c>
    </row>
    <row r="13" spans="1:8">
      <c r="B13" s="1" t="s">
        <v>20</v>
      </c>
      <c r="F13" s="3" t="s">
        <v>87</v>
      </c>
      <c r="G13" s="29">
        <f>+[2]TB!P8</f>
        <v>353142.75320000295</v>
      </c>
      <c r="H13" s="29">
        <v>339195.71000000369</v>
      </c>
    </row>
    <row r="14" spans="1:8">
      <c r="B14" s="1" t="s">
        <v>18</v>
      </c>
      <c r="F14" s="3">
        <v>2</v>
      </c>
      <c r="G14" s="29">
        <f>+[2]TB!P11</f>
        <v>184549</v>
      </c>
      <c r="H14" s="29">
        <v>938300</v>
      </c>
    </row>
    <row r="15" spans="1:8">
      <c r="B15" s="1" t="s">
        <v>88</v>
      </c>
      <c r="F15" s="3">
        <v>3</v>
      </c>
      <c r="G15" s="29">
        <f>+[2]TB!Q13</f>
        <v>55021.876271428657</v>
      </c>
      <c r="H15" s="29">
        <v>104055.91568571434</v>
      </c>
    </row>
    <row r="16" spans="1:8">
      <c r="B16" s="1" t="s">
        <v>86</v>
      </c>
      <c r="G16" s="35">
        <f>SUM(G12:G15)</f>
        <v>1024081.011395777</v>
      </c>
      <c r="H16" s="35">
        <f>SUM(H12:H15)</f>
        <v>1464208.5699672056</v>
      </c>
    </row>
    <row r="17" spans="1:8">
      <c r="G17" s="36"/>
      <c r="H17" s="36"/>
    </row>
    <row r="18" spans="1:8">
      <c r="A18" s="1" t="s">
        <v>85</v>
      </c>
      <c r="F18" s="3">
        <v>2</v>
      </c>
      <c r="G18" s="36"/>
      <c r="H18" s="36"/>
    </row>
    <row r="19" spans="1:8">
      <c r="B19" s="1" t="s">
        <v>84</v>
      </c>
      <c r="F19" s="16"/>
      <c r="G19" s="29">
        <f>+[2]TB!P15</f>
        <v>1088392.8600000001</v>
      </c>
      <c r="H19" s="29">
        <v>1088392.8600000001</v>
      </c>
    </row>
    <row r="20" spans="1:8">
      <c r="B20" s="1" t="s">
        <v>83</v>
      </c>
      <c r="F20" s="16"/>
      <c r="G20" s="29">
        <f>+[2]TB!P17</f>
        <v>146837.50285714288</v>
      </c>
      <c r="H20" s="29">
        <v>146837.50285714288</v>
      </c>
    </row>
    <row r="21" spans="1:8">
      <c r="B21" s="1" t="s">
        <v>1</v>
      </c>
      <c r="F21" s="16"/>
      <c r="G21" s="35">
        <f>+G19+G20</f>
        <v>1235230.3628571429</v>
      </c>
      <c r="H21" s="35">
        <f>+H19+H20</f>
        <v>1235230.3628571429</v>
      </c>
    </row>
    <row r="22" spans="1:8">
      <c r="B22" s="1" t="s">
        <v>82</v>
      </c>
      <c r="F22" s="16"/>
      <c r="G22" s="29">
        <f>+[2]TB!P16+[2]TB!P18</f>
        <v>-797085.49604761915</v>
      </c>
      <c r="H22" s="35">
        <v>-550039.42347619054</v>
      </c>
    </row>
    <row r="23" spans="1:8">
      <c r="B23" s="1" t="s">
        <v>81</v>
      </c>
      <c r="G23" s="35">
        <f>+G21+G22</f>
        <v>438144.86680952378</v>
      </c>
      <c r="H23" s="35">
        <f>+H21+H22</f>
        <v>685190.93938095239</v>
      </c>
    </row>
    <row r="24" spans="1:8" ht="15" thickBot="1">
      <c r="A24" s="1" t="s">
        <v>80</v>
      </c>
      <c r="G24" s="28">
        <f>+G16+G23</f>
        <v>1462225.8782053008</v>
      </c>
      <c r="H24" s="28">
        <f>+H16+H23</f>
        <v>2149399.5093481578</v>
      </c>
    </row>
    <row r="25" spans="1:8" ht="15" thickTop="1">
      <c r="E25" s="2"/>
      <c r="F25" s="16"/>
      <c r="G25" s="16"/>
      <c r="H25" s="16"/>
    </row>
    <row r="26" spans="1:8">
      <c r="A26" s="1" t="s">
        <v>79</v>
      </c>
      <c r="F26" s="16"/>
      <c r="G26" s="16"/>
      <c r="H26" s="16"/>
    </row>
    <row r="27" spans="1:8">
      <c r="F27" s="16"/>
      <c r="G27" s="16"/>
      <c r="H27" s="16"/>
    </row>
    <row r="28" spans="1:8">
      <c r="A28" s="1" t="s">
        <v>78</v>
      </c>
      <c r="G28" s="34"/>
      <c r="H28" s="34"/>
    </row>
    <row r="29" spans="1:8">
      <c r="B29" s="1" t="s">
        <v>76</v>
      </c>
      <c r="F29" s="3">
        <v>3</v>
      </c>
      <c r="G29" s="29">
        <f>-[2]TB!P27</f>
        <v>179000</v>
      </c>
      <c r="H29" s="29">
        <v>180000</v>
      </c>
    </row>
    <row r="30" spans="1:8">
      <c r="B30" s="1" t="s">
        <v>12</v>
      </c>
      <c r="F30" s="3">
        <v>3</v>
      </c>
      <c r="G30" s="29">
        <f>-[2]TB!Q23</f>
        <v>97094.49</v>
      </c>
      <c r="H30" s="29">
        <v>77094.49000000002</v>
      </c>
    </row>
    <row r="31" spans="1:8">
      <c r="B31" s="1" t="s">
        <v>11</v>
      </c>
      <c r="G31" s="29">
        <f>[2]Jv!H66</f>
        <v>4196.5047142857948</v>
      </c>
      <c r="H31" s="29">
        <v>7738.3202285717853</v>
      </c>
    </row>
    <row r="32" spans="1:8">
      <c r="B32" s="1" t="s">
        <v>14</v>
      </c>
      <c r="F32" s="3">
        <v>3</v>
      </c>
      <c r="G32" s="31">
        <f>-[2]TB!P20</f>
        <v>0</v>
      </c>
      <c r="H32" s="31">
        <v>375000</v>
      </c>
    </row>
    <row r="33" spans="1:8">
      <c r="B33" s="1" t="s">
        <v>95</v>
      </c>
      <c r="G33" s="35">
        <f>SUM(G29:G32)</f>
        <v>280290.99471428577</v>
      </c>
      <c r="H33" s="35">
        <f>SUM(H29:H32)</f>
        <v>639832.81022857176</v>
      </c>
    </row>
    <row r="34" spans="1:8">
      <c r="A34" s="1" t="s">
        <v>74</v>
      </c>
      <c r="G34" s="36"/>
      <c r="H34" s="36"/>
    </row>
    <row r="35" spans="1:8">
      <c r="B35" s="1" t="s">
        <v>15</v>
      </c>
      <c r="F35" s="3">
        <v>3</v>
      </c>
      <c r="G35" s="39">
        <v>0</v>
      </c>
      <c r="H35" s="29">
        <v>179000</v>
      </c>
    </row>
    <row r="36" spans="1:8">
      <c r="G36" s="34"/>
      <c r="H36" s="34"/>
    </row>
    <row r="37" spans="1:8">
      <c r="A37" s="1" t="s">
        <v>73</v>
      </c>
      <c r="G37" s="31">
        <f>+G33+G35</f>
        <v>280290.99471428577</v>
      </c>
      <c r="H37" s="31">
        <f>+H33+H35</f>
        <v>818832.81022857176</v>
      </c>
    </row>
    <row r="38" spans="1:8">
      <c r="G38" s="36"/>
      <c r="H38" s="36"/>
    </row>
    <row r="39" spans="1:8">
      <c r="A39" s="1" t="s">
        <v>72</v>
      </c>
      <c r="G39" s="36"/>
      <c r="H39" s="36"/>
    </row>
    <row r="40" spans="1:8">
      <c r="B40" s="1" t="s">
        <v>71</v>
      </c>
      <c r="G40" s="29">
        <f>+H43</f>
        <v>1330566.6980874445</v>
      </c>
      <c r="H40" s="29">
        <v>933401.68088744371</v>
      </c>
    </row>
    <row r="41" spans="1:8">
      <c r="B41" s="1" t="s">
        <v>70</v>
      </c>
      <c r="G41" s="29">
        <f>+G95</f>
        <v>251368.18414285738</v>
      </c>
      <c r="H41" s="29">
        <v>397165.01720000088</v>
      </c>
    </row>
    <row r="42" spans="1:8">
      <c r="B42" s="1" t="s">
        <v>69</v>
      </c>
      <c r="G42" s="29">
        <f>-[2]TB!P30</f>
        <v>-400000</v>
      </c>
      <c r="H42" s="39">
        <v>0</v>
      </c>
    </row>
    <row r="43" spans="1:8">
      <c r="B43" s="1" t="s">
        <v>68</v>
      </c>
      <c r="G43" s="49">
        <f>SUM(G40:G42)</f>
        <v>1181934.8822303019</v>
      </c>
      <c r="H43" s="49">
        <f>SUM(H40:H42)</f>
        <v>1330566.6980874445</v>
      </c>
    </row>
    <row r="44" spans="1:8">
      <c r="G44" s="52"/>
      <c r="H44" s="36"/>
    </row>
    <row r="45" spans="1:8" ht="15" thickBot="1">
      <c r="A45" s="1" t="s">
        <v>67</v>
      </c>
      <c r="G45" s="53">
        <f>+G37+G43</f>
        <v>1462225.8769445876</v>
      </c>
      <c r="H45" s="53">
        <f>+H37+H43</f>
        <v>2149399.5083160163</v>
      </c>
    </row>
    <row r="46" spans="1:8" ht="15" thickTop="1">
      <c r="G46" s="9" t="s">
        <v>2</v>
      </c>
    </row>
    <row r="47" spans="1:8">
      <c r="H47" s="9" t="s">
        <v>2</v>
      </c>
    </row>
    <row r="50" spans="1:8">
      <c r="A50" s="1" t="s">
        <v>4</v>
      </c>
    </row>
    <row r="55" spans="1:8">
      <c r="A55" s="38" t="s">
        <v>36</v>
      </c>
      <c r="B55" s="38"/>
      <c r="C55" s="38"/>
      <c r="D55" s="38"/>
      <c r="E55" s="38"/>
      <c r="F55" s="38"/>
      <c r="G55" s="38"/>
      <c r="H55" s="38"/>
    </row>
    <row r="56" spans="1:8">
      <c r="A56" s="38" t="s">
        <v>66</v>
      </c>
      <c r="B56" s="38"/>
      <c r="C56" s="38"/>
      <c r="D56" s="38"/>
      <c r="E56" s="38"/>
      <c r="F56" s="38"/>
      <c r="G56" s="38"/>
      <c r="H56" s="38"/>
    </row>
    <row r="57" spans="1:8">
      <c r="A57" s="38" t="s">
        <v>96</v>
      </c>
      <c r="B57" s="38"/>
      <c r="C57" s="38"/>
      <c r="D57" s="38"/>
      <c r="E57" s="38"/>
      <c r="F57" s="38"/>
      <c r="G57" s="38"/>
      <c r="H57" s="38"/>
    </row>
    <row r="58" spans="1:8">
      <c r="A58" s="38" t="s">
        <v>33</v>
      </c>
      <c r="B58" s="38"/>
      <c r="C58" s="38"/>
      <c r="D58" s="38"/>
      <c r="E58" s="38"/>
      <c r="F58" s="38"/>
      <c r="G58" s="38"/>
      <c r="H58" s="38"/>
    </row>
    <row r="61" spans="1:8">
      <c r="G61" s="9"/>
      <c r="H61" s="9"/>
    </row>
    <row r="62" spans="1:8">
      <c r="H62" s="9" t="s">
        <v>2</v>
      </c>
    </row>
    <row r="63" spans="1:8">
      <c r="F63" s="3" t="s">
        <v>32</v>
      </c>
      <c r="G63" s="37">
        <v>2016</v>
      </c>
      <c r="H63" s="34">
        <v>2015</v>
      </c>
    </row>
    <row r="64" spans="1:8">
      <c r="G64" s="34"/>
      <c r="H64" s="34"/>
    </row>
    <row r="65" spans="1:8">
      <c r="A65" s="1" t="s">
        <v>65</v>
      </c>
      <c r="F65" s="3">
        <v>2</v>
      </c>
      <c r="G65" s="31">
        <f>+'[3]sales - Bus permit'!$D$17</f>
        <v>4479078.4314285712</v>
      </c>
      <c r="H65" s="31">
        <v>7591298.2478571441</v>
      </c>
    </row>
    <row r="66" spans="1:8">
      <c r="A66" s="1" t="s">
        <v>64</v>
      </c>
      <c r="F66" s="3">
        <v>2</v>
      </c>
      <c r="G66" s="36"/>
      <c r="H66" s="36"/>
    </row>
    <row r="67" spans="1:8">
      <c r="B67" s="1" t="s">
        <v>63</v>
      </c>
      <c r="G67" s="29">
        <f>-H70</f>
        <v>938300</v>
      </c>
      <c r="H67" s="29">
        <v>278335.8</v>
      </c>
    </row>
    <row r="68" spans="1:8">
      <c r="B68" s="1" t="s">
        <v>0</v>
      </c>
      <c r="G68" s="29">
        <f>+[2]TB!P34</f>
        <v>1569419.64</v>
      </c>
      <c r="H68" s="29">
        <v>5446615.7000000002</v>
      </c>
    </row>
    <row r="69" spans="1:8">
      <c r="B69" s="1" t="s">
        <v>1</v>
      </c>
      <c r="E69" s="14">
        <f>+H69/H65</f>
        <v>0.75414656532774582</v>
      </c>
      <c r="G69" s="33">
        <f>+G67+G68</f>
        <v>2507719.6399999997</v>
      </c>
      <c r="H69" s="33">
        <f>+H67+H68</f>
        <v>5724951.5</v>
      </c>
    </row>
    <row r="70" spans="1:8">
      <c r="B70" s="1" t="s">
        <v>62</v>
      </c>
      <c r="F70" s="3">
        <v>2</v>
      </c>
      <c r="G70" s="31">
        <f>+[2]Jv!G11</f>
        <v>-184549</v>
      </c>
      <c r="H70" s="31">
        <v>-938300</v>
      </c>
    </row>
    <row r="71" spans="1:8">
      <c r="B71" s="1" t="s">
        <v>61</v>
      </c>
      <c r="E71" s="14" t="s">
        <v>2</v>
      </c>
      <c r="F71" s="9" t="s">
        <v>2</v>
      </c>
      <c r="G71" s="35">
        <f>+G69+G70</f>
        <v>2323170.6399999997</v>
      </c>
      <c r="H71" s="35">
        <f>+H69+H70</f>
        <v>4786651.5</v>
      </c>
    </row>
    <row r="72" spans="1:8">
      <c r="A72" s="1" t="s">
        <v>60</v>
      </c>
      <c r="F72" s="9" t="s">
        <v>2</v>
      </c>
      <c r="G72" s="29">
        <f>+G65-G71</f>
        <v>2155907.7914285716</v>
      </c>
      <c r="H72" s="29">
        <f>+H65-H71</f>
        <v>2804646.7478571441</v>
      </c>
    </row>
    <row r="73" spans="1:8">
      <c r="A73" s="1" t="s">
        <v>59</v>
      </c>
      <c r="F73" s="3">
        <v>2</v>
      </c>
      <c r="G73" s="36"/>
      <c r="H73" s="36"/>
    </row>
    <row r="74" spans="1:8">
      <c r="B74" s="1" t="s">
        <v>58</v>
      </c>
      <c r="G74" s="29">
        <f>+[2]TB!P37</f>
        <v>406182</v>
      </c>
      <c r="H74" s="29">
        <v>622672</v>
      </c>
    </row>
    <row r="75" spans="1:8">
      <c r="B75" s="1" t="s">
        <v>57</v>
      </c>
      <c r="G75" s="29">
        <f>+[2]TB!P38</f>
        <v>412710</v>
      </c>
      <c r="H75" s="29">
        <v>412711.2</v>
      </c>
    </row>
    <row r="76" spans="1:8">
      <c r="B76" s="1" t="s">
        <v>56</v>
      </c>
      <c r="F76" s="3">
        <v>2</v>
      </c>
      <c r="G76" s="29">
        <f>+[2]TB!P54</f>
        <v>247046.07257142858</v>
      </c>
      <c r="H76" s="29">
        <v>247046.07257142858</v>
      </c>
    </row>
    <row r="77" spans="1:8">
      <c r="B77" s="1" t="s">
        <v>53</v>
      </c>
      <c r="G77" s="29">
        <f>+[2]TB!P39</f>
        <v>75316.63</v>
      </c>
      <c r="H77" s="29">
        <v>164361.93714285712</v>
      </c>
    </row>
    <row r="78" spans="1:8">
      <c r="B78" s="1" t="s">
        <v>55</v>
      </c>
      <c r="G78" s="29">
        <f>+[2]TB!P48</f>
        <v>129887.09</v>
      </c>
      <c r="H78" s="29">
        <v>124386.32999999999</v>
      </c>
    </row>
    <row r="79" spans="1:8">
      <c r="B79" s="1" t="s">
        <v>42</v>
      </c>
      <c r="G79" s="29">
        <f>+[2]TB!P40+[2]TB!P41</f>
        <v>50999.289999999994</v>
      </c>
      <c r="H79" s="29">
        <v>114149.54</v>
      </c>
    </row>
    <row r="80" spans="1:8">
      <c r="B80" s="1" t="s">
        <v>52</v>
      </c>
      <c r="G80" s="29">
        <f>+[2]TB!P44</f>
        <v>90102.829999999987</v>
      </c>
      <c r="H80" s="29">
        <v>106655.98428571431</v>
      </c>
    </row>
    <row r="81" spans="1:8">
      <c r="B81" s="1" t="s">
        <v>43</v>
      </c>
      <c r="G81" s="29">
        <f>+[2]TB!P49</f>
        <v>52753.52</v>
      </c>
      <c r="H81" s="29">
        <v>88031.966428571395</v>
      </c>
    </row>
    <row r="82" spans="1:8">
      <c r="B82" s="1" t="s">
        <v>48</v>
      </c>
      <c r="G82" s="29">
        <f>+[2]TB!P51</f>
        <v>41689.729999999996</v>
      </c>
      <c r="H82" s="32">
        <v>68255</v>
      </c>
    </row>
    <row r="83" spans="1:8">
      <c r="B83" s="1" t="s">
        <v>51</v>
      </c>
      <c r="G83" s="29">
        <f>+[2]TB!P45</f>
        <v>14952.130000000001</v>
      </c>
      <c r="H83" s="29">
        <v>64359.219999999994</v>
      </c>
    </row>
    <row r="84" spans="1:8">
      <c r="B84" s="1" t="s">
        <v>54</v>
      </c>
      <c r="G84" s="29">
        <f>+[2]TB!P47</f>
        <v>114862.67</v>
      </c>
      <c r="H84" s="29">
        <v>63296.420000000006</v>
      </c>
    </row>
    <row r="85" spans="1:8">
      <c r="B85" s="1" t="s">
        <v>50</v>
      </c>
      <c r="G85" s="29">
        <f>+[2]TB!P42</f>
        <v>57467.330000000009</v>
      </c>
      <c r="H85" s="29">
        <v>61532.149999999994</v>
      </c>
    </row>
    <row r="86" spans="1:8">
      <c r="B86" s="1" t="s">
        <v>49</v>
      </c>
      <c r="G86" s="29">
        <f>+[2]TB!P43</f>
        <v>58969.75</v>
      </c>
      <c r="H86" s="29">
        <v>44626.39</v>
      </c>
    </row>
    <row r="87" spans="1:8">
      <c r="B87" s="1" t="s">
        <v>46</v>
      </c>
      <c r="G87" s="29">
        <f>+[2]TB!P52</f>
        <v>6400</v>
      </c>
      <c r="H87" s="29">
        <v>25086.73</v>
      </c>
    </row>
    <row r="88" spans="1:8">
      <c r="B88" s="1" t="s">
        <v>45</v>
      </c>
      <c r="G88" s="29">
        <f>+[2]TB!P50+[2]TB!P46</f>
        <v>31369.21</v>
      </c>
      <c r="H88" s="29">
        <v>25133.739999999998</v>
      </c>
    </row>
    <row r="89" spans="1:8">
      <c r="B89" s="1" t="s">
        <v>47</v>
      </c>
      <c r="G89" s="29">
        <f>+[2]TB!P53</f>
        <v>60050</v>
      </c>
      <c r="H89" s="29">
        <v>22424.400000000001</v>
      </c>
    </row>
    <row r="90" spans="1:8">
      <c r="B90" s="1" t="s">
        <v>44</v>
      </c>
      <c r="G90" s="29">
        <f>+[2]TB!P55</f>
        <v>12000</v>
      </c>
      <c r="H90" s="29">
        <v>7000</v>
      </c>
    </row>
    <row r="91" spans="1:8">
      <c r="B91" s="1" t="s">
        <v>41</v>
      </c>
      <c r="G91" s="29">
        <f>+[2]TB!P57</f>
        <v>7991.96</v>
      </c>
      <c r="H91" s="29">
        <v>54110.5</v>
      </c>
    </row>
    <row r="92" spans="1:8">
      <c r="B92" s="1" t="s">
        <v>40</v>
      </c>
      <c r="G92" s="35">
        <f>SUM(G74:G91)</f>
        <v>1870750.2125714284</v>
      </c>
      <c r="H92" s="35">
        <f>SUM(H74:H91)</f>
        <v>2315839.5804285714</v>
      </c>
    </row>
    <row r="93" spans="1:8">
      <c r="A93" s="1" t="s">
        <v>97</v>
      </c>
      <c r="F93" s="9" t="s">
        <v>2</v>
      </c>
      <c r="G93" s="29">
        <f>+G72-G92</f>
        <v>285157.57885714318</v>
      </c>
      <c r="H93" s="29">
        <f>+H72-H92</f>
        <v>488807.16742857266</v>
      </c>
    </row>
    <row r="94" spans="1:8">
      <c r="A94" s="1" t="s">
        <v>38</v>
      </c>
      <c r="F94" s="3" t="s">
        <v>2</v>
      </c>
      <c r="G94" s="39">
        <f>-[2]Jv!G64</f>
        <v>-33789.394714285794</v>
      </c>
      <c r="H94" s="29">
        <v>-91642.150228571787</v>
      </c>
    </row>
    <row r="95" spans="1:8" ht="15" thickBot="1">
      <c r="A95" s="1" t="s">
        <v>97</v>
      </c>
      <c r="G95" s="28">
        <f>+G93+G94</f>
        <v>251368.18414285738</v>
      </c>
      <c r="H95" s="28">
        <v>397165.01720000088</v>
      </c>
    </row>
    <row r="96" spans="1:8" ht="15" thickTop="1"/>
    <row r="97" spans="1:8">
      <c r="H97" s="9"/>
    </row>
    <row r="99" spans="1:8">
      <c r="H99" s="9"/>
    </row>
    <row r="100" spans="1:8">
      <c r="A100" s="1" t="s">
        <v>4</v>
      </c>
    </row>
    <row r="101" spans="1:8">
      <c r="G101" s="3" t="s">
        <v>2</v>
      </c>
    </row>
    <row r="106" spans="1:8">
      <c r="A106" s="38" t="s">
        <v>36</v>
      </c>
      <c r="B106" s="38"/>
      <c r="C106" s="38"/>
      <c r="D106" s="38"/>
      <c r="E106" s="38"/>
      <c r="F106" s="38"/>
      <c r="G106" s="38"/>
      <c r="H106" s="38"/>
    </row>
    <row r="107" spans="1:8">
      <c r="A107" s="38" t="s">
        <v>35</v>
      </c>
      <c r="B107" s="38"/>
      <c r="C107" s="38"/>
      <c r="D107" s="38"/>
      <c r="E107" s="38"/>
      <c r="F107" s="38"/>
      <c r="G107" s="38"/>
      <c r="H107" s="38"/>
    </row>
    <row r="108" spans="1:8">
      <c r="A108" s="38" t="s">
        <v>96</v>
      </c>
      <c r="B108" s="38"/>
      <c r="C108" s="38"/>
      <c r="D108" s="38"/>
      <c r="E108" s="38"/>
      <c r="F108" s="38"/>
      <c r="G108" s="38"/>
      <c r="H108" s="38"/>
    </row>
    <row r="109" spans="1:8">
      <c r="A109" s="38" t="s">
        <v>33</v>
      </c>
      <c r="B109" s="38"/>
      <c r="C109" s="38"/>
      <c r="D109" s="38"/>
      <c r="E109" s="38"/>
      <c r="F109" s="38"/>
      <c r="G109" s="38"/>
      <c r="H109" s="38"/>
    </row>
    <row r="114" spans="1:8">
      <c r="F114" s="3" t="s">
        <v>32</v>
      </c>
      <c r="G114" s="37">
        <v>2016</v>
      </c>
      <c r="H114" s="37">
        <v>2015</v>
      </c>
    </row>
    <row r="115" spans="1:8">
      <c r="G115" s="36"/>
      <c r="H115" s="36"/>
    </row>
    <row r="116" spans="1:8">
      <c r="A116" s="1" t="s">
        <v>31</v>
      </c>
      <c r="B116" s="26"/>
      <c r="C116" s="26"/>
      <c r="D116" s="26"/>
      <c r="G116" s="36"/>
      <c r="H116" s="36"/>
    </row>
    <row r="117" spans="1:8">
      <c r="A117" s="1" t="s">
        <v>2</v>
      </c>
      <c r="B117" s="26" t="s">
        <v>30</v>
      </c>
      <c r="C117" s="26"/>
      <c r="D117" s="26"/>
      <c r="G117" s="29">
        <f>+G95</f>
        <v>251368.18414285738</v>
      </c>
      <c r="H117" s="29">
        <v>397165.01720000088</v>
      </c>
    </row>
    <row r="118" spans="1:8">
      <c r="A118" s="26" t="s">
        <v>2</v>
      </c>
      <c r="B118" s="26" t="s">
        <v>29</v>
      </c>
      <c r="C118" s="26"/>
      <c r="D118" s="26"/>
      <c r="G118" s="36"/>
      <c r="H118" s="36"/>
    </row>
    <row r="119" spans="1:8">
      <c r="A119" s="26" t="s">
        <v>28</v>
      </c>
      <c r="B119" s="26" t="s">
        <v>27</v>
      </c>
      <c r="C119" s="26"/>
      <c r="D119" s="26"/>
      <c r="F119" s="3">
        <v>2</v>
      </c>
      <c r="G119" s="29">
        <f>+[2]FS!G76</f>
        <v>247046.07257142858</v>
      </c>
      <c r="H119" s="29">
        <v>247046.07257142858</v>
      </c>
    </row>
    <row r="120" spans="1:8">
      <c r="A120" s="26" t="s">
        <v>26</v>
      </c>
      <c r="B120" s="26" t="s">
        <v>25</v>
      </c>
      <c r="C120" s="26"/>
      <c r="D120" s="26"/>
      <c r="G120" s="36"/>
      <c r="H120" s="36"/>
    </row>
    <row r="121" spans="1:8">
      <c r="A121" s="26" t="s">
        <v>24</v>
      </c>
      <c r="B121" s="26" t="s">
        <v>23</v>
      </c>
      <c r="C121" s="26"/>
      <c r="D121" s="26"/>
      <c r="G121" s="36"/>
      <c r="H121" s="36"/>
    </row>
    <row r="122" spans="1:8">
      <c r="A122" s="26" t="s">
        <v>22</v>
      </c>
      <c r="B122" s="26" t="s">
        <v>21</v>
      </c>
      <c r="C122" s="26"/>
      <c r="D122" s="26"/>
      <c r="G122" s="36"/>
      <c r="H122" s="36"/>
    </row>
    <row r="123" spans="1:8">
      <c r="A123" s="26"/>
      <c r="C123" s="26" t="s">
        <v>20</v>
      </c>
      <c r="D123" s="26"/>
      <c r="G123" s="29">
        <f>+H13-G13</f>
        <v>-13947.043199999258</v>
      </c>
      <c r="H123" s="29">
        <v>-339195.71000000369</v>
      </c>
    </row>
    <row r="124" spans="1:8">
      <c r="A124" s="26"/>
      <c r="C124" s="26" t="s">
        <v>19</v>
      </c>
      <c r="D124" s="26"/>
      <c r="G124" s="29">
        <f>+H15-G15</f>
        <v>49034.039414285682</v>
      </c>
      <c r="H124" s="29">
        <v>-49244.578760714285</v>
      </c>
    </row>
    <row r="125" spans="1:8">
      <c r="A125" s="26"/>
      <c r="C125" s="26" t="s">
        <v>18</v>
      </c>
      <c r="D125" s="26"/>
      <c r="G125" s="29">
        <f>+H14-G14</f>
        <v>753751</v>
      </c>
      <c r="H125" s="29">
        <v>-659964.19999999995</v>
      </c>
    </row>
    <row r="126" spans="1:8">
      <c r="A126" s="26" t="s">
        <v>17</v>
      </c>
      <c r="B126" s="1" t="s">
        <v>16</v>
      </c>
      <c r="C126" s="26"/>
      <c r="D126" s="26"/>
      <c r="G126" s="36"/>
      <c r="H126" s="36"/>
    </row>
    <row r="127" spans="1:8">
      <c r="A127" s="26"/>
      <c r="B127" s="1" t="s">
        <v>2</v>
      </c>
      <c r="C127" s="26" t="s">
        <v>15</v>
      </c>
      <c r="D127" s="26"/>
      <c r="F127" s="3">
        <v>3</v>
      </c>
      <c r="G127" s="29">
        <f>+G29+G35-H29-H35</f>
        <v>-180000</v>
      </c>
      <c r="H127" s="29">
        <v>-180000</v>
      </c>
    </row>
    <row r="128" spans="1:8">
      <c r="A128" s="26"/>
      <c r="C128" s="26" t="s">
        <v>14</v>
      </c>
      <c r="D128" s="26"/>
      <c r="F128" s="3">
        <v>3</v>
      </c>
      <c r="G128" s="29">
        <f>+G32-H32</f>
        <v>-375000</v>
      </c>
      <c r="H128" s="29">
        <v>375000</v>
      </c>
    </row>
    <row r="129" spans="1:8">
      <c r="A129" s="26" t="s">
        <v>13</v>
      </c>
      <c r="B129" s="1" t="s">
        <v>2</v>
      </c>
      <c r="C129" s="26" t="s">
        <v>12</v>
      </c>
      <c r="D129" s="26"/>
      <c r="F129" s="3">
        <v>3</v>
      </c>
      <c r="G129" s="29">
        <f>+G30-H30</f>
        <v>19999.999999999985</v>
      </c>
      <c r="H129" s="29">
        <v>-140.77999999999884</v>
      </c>
    </row>
    <row r="130" spans="1:8">
      <c r="A130" s="26"/>
      <c r="B130" s="1" t="s">
        <v>2</v>
      </c>
      <c r="C130" s="26" t="s">
        <v>11</v>
      </c>
      <c r="D130" s="26"/>
      <c r="G130" s="29">
        <f>+G31-H31</f>
        <v>-3541.8155142859905</v>
      </c>
      <c r="H130" s="29">
        <v>7738.3202285717853</v>
      </c>
    </row>
    <row r="131" spans="1:8">
      <c r="A131" s="26" t="s">
        <v>2</v>
      </c>
      <c r="B131" s="26" t="s">
        <v>10</v>
      </c>
      <c r="C131" s="26"/>
      <c r="D131" s="26"/>
      <c r="G131" s="35">
        <f>SUM(G117:G130)</f>
        <v>748710.43741428619</v>
      </c>
      <c r="H131" s="35">
        <f>SUM(H117:H130)</f>
        <v>-201595.85876071668</v>
      </c>
    </row>
    <row r="132" spans="1:8">
      <c r="A132" s="1" t="s">
        <v>9</v>
      </c>
      <c r="B132" s="26"/>
      <c r="C132" s="26"/>
      <c r="D132" s="26"/>
      <c r="G132" s="29"/>
      <c r="H132" s="29"/>
    </row>
    <row r="133" spans="1:8">
      <c r="A133" s="26"/>
      <c r="B133" s="26" t="s">
        <v>8</v>
      </c>
      <c r="C133" s="26"/>
      <c r="D133" s="26"/>
      <c r="G133" s="31">
        <v>-400000</v>
      </c>
      <c r="H133" s="31"/>
    </row>
    <row r="134" spans="1:8">
      <c r="A134" s="26" t="s">
        <v>7</v>
      </c>
      <c r="B134" s="26"/>
      <c r="C134" s="26"/>
      <c r="D134" s="26"/>
      <c r="G134" s="29">
        <f>+G131+G133</f>
        <v>348710.43741428619</v>
      </c>
      <c r="H134" s="29">
        <f>+H131+H133</f>
        <v>-201595.85876071668</v>
      </c>
    </row>
    <row r="135" spans="1:8">
      <c r="A135" s="26" t="s">
        <v>6</v>
      </c>
      <c r="B135" s="26"/>
      <c r="C135" s="26"/>
      <c r="D135" s="26"/>
      <c r="G135" s="31">
        <f>+H136</f>
        <v>82656.946724998648</v>
      </c>
      <c r="H135" s="31">
        <v>284252.80548571533</v>
      </c>
    </row>
    <row r="136" spans="1:8" ht="15" thickBot="1">
      <c r="A136" s="26" t="s">
        <v>5</v>
      </c>
      <c r="B136" s="26"/>
      <c r="C136" s="26"/>
      <c r="D136" s="26"/>
      <c r="G136" s="27">
        <f>+G134+G135</f>
        <v>431367.38413928484</v>
      </c>
      <c r="H136" s="27">
        <f>+H134+H135</f>
        <v>82656.946724998648</v>
      </c>
    </row>
    <row r="137" spans="1:8" ht="15" thickTop="1">
      <c r="A137" s="26"/>
      <c r="B137" s="26"/>
      <c r="C137" s="26"/>
      <c r="D137" s="26"/>
      <c r="H137" s="9"/>
    </row>
    <row r="138" spans="1:8">
      <c r="B138" s="23"/>
      <c r="C138" s="23"/>
      <c r="D138" s="23"/>
      <c r="E138" s="25" t="s">
        <v>2</v>
      </c>
      <c r="F138" s="24"/>
      <c r="G138" s="24"/>
      <c r="H138" s="24"/>
    </row>
    <row r="139" spans="1:8">
      <c r="A139" s="23"/>
      <c r="B139" s="23"/>
      <c r="C139" s="23"/>
      <c r="D139" s="23"/>
      <c r="E139" s="23"/>
      <c r="F139" s="22"/>
      <c r="G139" s="22"/>
      <c r="H139" s="22"/>
    </row>
    <row r="140" spans="1:8">
      <c r="A140" s="23"/>
      <c r="B140" s="23"/>
      <c r="C140" s="23"/>
      <c r="D140" s="23"/>
      <c r="E140" s="23"/>
      <c r="F140" s="22"/>
      <c r="G140" s="22"/>
      <c r="H140" s="22"/>
    </row>
    <row r="141" spans="1:8">
      <c r="A141" s="1" t="s">
        <v>4</v>
      </c>
    </row>
    <row r="142" spans="1:8">
      <c r="A142" s="23"/>
      <c r="B142" s="23"/>
      <c r="C142" s="23"/>
      <c r="D142" s="23"/>
      <c r="E142" s="23"/>
      <c r="F142" s="22"/>
      <c r="G142" s="22"/>
      <c r="H142" s="22"/>
    </row>
    <row r="143" spans="1:8">
      <c r="A143" s="23"/>
      <c r="B143" s="23"/>
      <c r="C143" s="23"/>
      <c r="D143" s="23"/>
      <c r="E143" s="23"/>
      <c r="F143" s="22"/>
      <c r="G143" s="22"/>
      <c r="H143" s="22"/>
    </row>
    <row r="159" spans="1:9">
      <c r="A159" s="2"/>
      <c r="B159" s="2"/>
      <c r="C159" s="2"/>
      <c r="D159" s="2"/>
      <c r="E159" s="2"/>
      <c r="F159" s="16"/>
      <c r="G159" s="16"/>
      <c r="H159" s="16"/>
      <c r="I159" s="2"/>
    </row>
    <row r="160" spans="1:9">
      <c r="A160" s="2"/>
      <c r="B160" s="2"/>
      <c r="C160" s="2"/>
      <c r="D160" s="2"/>
      <c r="E160" s="2"/>
      <c r="F160" s="16"/>
      <c r="G160" s="16"/>
      <c r="H160" s="16"/>
      <c r="I160" s="2"/>
    </row>
    <row r="161" spans="1:9">
      <c r="A161" s="2"/>
      <c r="B161" s="2"/>
      <c r="C161" s="2"/>
      <c r="D161" s="2"/>
      <c r="E161" s="2"/>
      <c r="F161" s="16"/>
      <c r="G161" s="16"/>
      <c r="H161" s="16"/>
      <c r="I161" s="2"/>
    </row>
    <row r="162" spans="1:9">
      <c r="A162" s="2"/>
      <c r="B162" s="2"/>
      <c r="C162" s="2"/>
      <c r="D162" s="2"/>
      <c r="E162" s="2"/>
      <c r="F162" s="16"/>
      <c r="G162" s="16"/>
      <c r="H162" s="16"/>
      <c r="I162" s="2"/>
    </row>
    <row r="163" spans="1:9">
      <c r="A163" s="2"/>
      <c r="B163" s="2"/>
      <c r="C163" s="2"/>
      <c r="D163" s="2"/>
      <c r="E163" s="2"/>
      <c r="F163" s="16"/>
      <c r="G163" s="16"/>
      <c r="H163" s="16"/>
      <c r="I163" s="2"/>
    </row>
    <row r="164" spans="1:9">
      <c r="A164" s="2"/>
      <c r="B164" s="2"/>
      <c r="C164" s="2"/>
      <c r="D164" s="2"/>
      <c r="E164" s="2"/>
      <c r="F164" s="16"/>
      <c r="G164" s="16"/>
      <c r="H164" s="16"/>
      <c r="I164" s="2"/>
    </row>
    <row r="165" spans="1:9">
      <c r="A165" s="2"/>
      <c r="B165" s="2"/>
      <c r="C165" s="2"/>
      <c r="D165" s="2"/>
      <c r="E165" s="2"/>
      <c r="F165" s="16"/>
      <c r="G165" s="16"/>
      <c r="H165" s="2"/>
      <c r="I165" s="2"/>
    </row>
    <row r="166" spans="1:9">
      <c r="A166" s="2"/>
      <c r="B166" s="2"/>
      <c r="C166" s="2"/>
      <c r="D166" s="2"/>
      <c r="E166" s="2"/>
      <c r="F166" s="16"/>
      <c r="G166" s="16"/>
      <c r="H166" s="17"/>
      <c r="I166" s="2"/>
    </row>
    <row r="167" spans="1:9">
      <c r="A167" s="2"/>
      <c r="B167" s="2"/>
      <c r="C167" s="2"/>
      <c r="D167" s="2"/>
      <c r="E167" s="2"/>
      <c r="F167" s="16"/>
      <c r="G167" s="16"/>
      <c r="H167" s="17"/>
      <c r="I167" s="2"/>
    </row>
    <row r="168" spans="1:9">
      <c r="A168" s="2"/>
      <c r="B168" s="2"/>
      <c r="C168" s="2"/>
      <c r="D168" s="2"/>
      <c r="E168" s="2"/>
      <c r="F168" s="16"/>
      <c r="G168" s="16"/>
      <c r="H168" s="17"/>
      <c r="I168" s="2"/>
    </row>
    <row r="169" spans="1:9">
      <c r="A169" s="2"/>
      <c r="B169" s="2"/>
      <c r="C169" s="2"/>
      <c r="D169" s="2"/>
      <c r="E169" s="2"/>
      <c r="F169" s="16"/>
      <c r="G169" s="16"/>
      <c r="H169" s="17"/>
      <c r="I169" s="2"/>
    </row>
    <row r="170" spans="1:9">
      <c r="A170" s="2"/>
      <c r="B170" s="2"/>
      <c r="C170" s="2"/>
      <c r="D170" s="2"/>
      <c r="E170" s="2"/>
      <c r="F170" s="16"/>
      <c r="G170" s="16"/>
      <c r="H170" s="17"/>
      <c r="I170" s="2"/>
    </row>
    <row r="171" spans="1:9">
      <c r="A171" s="2"/>
      <c r="B171" s="2"/>
      <c r="C171" s="21"/>
      <c r="D171" s="20"/>
      <c r="E171" s="20"/>
      <c r="F171" s="18"/>
      <c r="G171" s="18"/>
      <c r="H171" s="19"/>
      <c r="I171" s="2"/>
    </row>
    <row r="172" spans="1:9">
      <c r="A172" s="2"/>
      <c r="B172" s="2"/>
      <c r="C172" s="2"/>
      <c r="D172" s="2"/>
      <c r="E172" s="2"/>
      <c r="F172" s="16"/>
      <c r="G172" s="16"/>
      <c r="H172" s="16"/>
      <c r="I172" s="2"/>
    </row>
    <row r="173" spans="1:9">
      <c r="A173" s="2"/>
      <c r="B173" s="2"/>
      <c r="C173" s="2"/>
      <c r="D173" s="2"/>
      <c r="E173" s="2"/>
      <c r="F173" s="16"/>
      <c r="G173" s="16"/>
      <c r="H173" s="17"/>
      <c r="I173" s="2"/>
    </row>
    <row r="174" spans="1:9">
      <c r="A174" s="2"/>
      <c r="B174" s="2"/>
      <c r="C174" s="2"/>
      <c r="D174" s="2"/>
      <c r="E174" s="2"/>
      <c r="F174" s="16"/>
      <c r="G174" s="16"/>
      <c r="H174" s="16"/>
      <c r="I174" s="2"/>
    </row>
    <row r="175" spans="1:9">
      <c r="A175" s="2"/>
      <c r="B175" s="2"/>
      <c r="C175" s="2"/>
      <c r="D175" s="2"/>
      <c r="E175" s="2"/>
      <c r="F175" s="16"/>
      <c r="G175" s="16"/>
      <c r="H175" s="16"/>
      <c r="I175" s="2"/>
    </row>
    <row r="176" spans="1:9">
      <c r="A176" s="2"/>
      <c r="B176" s="2"/>
      <c r="C176" s="2"/>
      <c r="D176" s="2"/>
      <c r="E176" s="2"/>
      <c r="F176" s="16"/>
      <c r="G176" s="16"/>
      <c r="H176" s="16"/>
      <c r="I176" s="2"/>
    </row>
    <row r="177" spans="1:9">
      <c r="A177" s="2"/>
      <c r="B177" s="2"/>
      <c r="C177" s="2"/>
      <c r="D177" s="2"/>
      <c r="E177" s="2"/>
      <c r="F177" s="16"/>
      <c r="G177" s="16"/>
      <c r="H177" s="16"/>
      <c r="I177" s="2"/>
    </row>
    <row r="178" spans="1:9">
      <c r="A178" s="2"/>
      <c r="B178" s="2"/>
      <c r="C178" s="2"/>
      <c r="D178" s="2"/>
      <c r="E178" s="2"/>
      <c r="F178" s="16"/>
      <c r="G178" s="6"/>
      <c r="H178" s="12"/>
      <c r="I178" s="2"/>
    </row>
    <row r="179" spans="1:9">
      <c r="A179" s="2"/>
      <c r="B179" s="2"/>
      <c r="C179" s="2"/>
      <c r="D179" s="2"/>
      <c r="E179" s="2"/>
      <c r="F179" s="16"/>
      <c r="G179" s="6"/>
      <c r="H179" s="17"/>
      <c r="I179" s="2"/>
    </row>
    <row r="180" spans="1:9">
      <c r="A180" s="2"/>
      <c r="B180" s="2"/>
      <c r="C180" s="2"/>
      <c r="D180" s="2"/>
      <c r="E180" s="2"/>
      <c r="F180" s="16"/>
      <c r="G180" s="6"/>
      <c r="H180" s="17"/>
      <c r="I180" s="2"/>
    </row>
    <row r="181" spans="1:9">
      <c r="A181" s="2"/>
      <c r="B181" s="2"/>
      <c r="C181" s="2"/>
      <c r="D181" s="2"/>
      <c r="E181" s="2"/>
      <c r="F181" s="16"/>
      <c r="G181" s="16"/>
      <c r="H181" s="17"/>
      <c r="I181" s="2"/>
    </row>
    <row r="182" spans="1:9">
      <c r="A182" s="2"/>
      <c r="B182" s="2"/>
      <c r="C182" s="2"/>
      <c r="D182" s="2"/>
      <c r="E182" s="2"/>
      <c r="F182" s="16"/>
      <c r="G182" s="16"/>
      <c r="H182" s="16"/>
      <c r="I182" s="2"/>
    </row>
    <row r="183" spans="1:9">
      <c r="A183" s="2"/>
      <c r="B183" s="2"/>
      <c r="C183" s="2"/>
      <c r="D183" s="2"/>
      <c r="E183" s="2"/>
      <c r="F183" s="16"/>
      <c r="G183" s="16"/>
      <c r="H183" s="6"/>
      <c r="I183" s="2"/>
    </row>
    <row r="184" spans="1:9">
      <c r="A184" s="2"/>
      <c r="B184" s="2"/>
      <c r="C184" s="2"/>
      <c r="D184" s="2"/>
      <c r="E184" s="2"/>
      <c r="F184" s="16"/>
      <c r="G184" s="16"/>
      <c r="H184" s="11"/>
      <c r="I184" s="2"/>
    </row>
    <row r="185" spans="1:9">
      <c r="A185" s="2"/>
      <c r="B185" s="2"/>
      <c r="C185" s="2"/>
      <c r="D185" s="2"/>
      <c r="E185" s="2"/>
      <c r="F185" s="16"/>
      <c r="G185" s="16"/>
      <c r="H185" s="6"/>
      <c r="I185" s="2"/>
    </row>
    <row r="186" spans="1:9">
      <c r="A186" s="2"/>
      <c r="B186" s="2"/>
      <c r="C186" s="2"/>
      <c r="D186" s="2"/>
      <c r="E186" s="2"/>
      <c r="F186" s="16"/>
      <c r="G186" s="16"/>
      <c r="H186" s="16"/>
      <c r="I186" s="2"/>
    </row>
    <row r="187" spans="1:9">
      <c r="A187" s="2"/>
      <c r="B187" s="2"/>
      <c r="C187" s="2"/>
      <c r="D187" s="2"/>
      <c r="E187" s="2"/>
      <c r="F187" s="16"/>
      <c r="G187" s="16"/>
      <c r="H187" s="12"/>
      <c r="I187" s="2"/>
    </row>
    <row r="188" spans="1:9">
      <c r="A188" s="2"/>
      <c r="B188" s="2"/>
      <c r="C188" s="2"/>
      <c r="D188" s="2"/>
      <c r="E188" s="2"/>
      <c r="F188" s="16"/>
      <c r="G188" s="16"/>
      <c r="H188" s="12"/>
      <c r="I188" s="2"/>
    </row>
    <row r="189" spans="1:9">
      <c r="A189" s="2"/>
      <c r="B189" s="2"/>
      <c r="C189" s="2"/>
      <c r="D189" s="2"/>
      <c r="E189" s="2"/>
      <c r="F189" s="16"/>
      <c r="G189" s="16"/>
      <c r="H189" s="12"/>
      <c r="I189" s="2"/>
    </row>
    <row r="190" spans="1:9">
      <c r="A190" s="2"/>
      <c r="B190" s="2"/>
      <c r="C190" s="2"/>
      <c r="D190" s="2"/>
      <c r="E190" s="2"/>
      <c r="F190" s="16"/>
      <c r="G190" s="16"/>
      <c r="H190" s="6"/>
      <c r="I190" s="2"/>
    </row>
    <row r="191" spans="1:9">
      <c r="A191" s="2"/>
      <c r="B191" s="2"/>
      <c r="C191" s="2"/>
      <c r="D191" s="2"/>
      <c r="E191" s="2"/>
      <c r="F191" s="16"/>
      <c r="G191" s="16"/>
      <c r="H191" s="11"/>
      <c r="I191" s="2"/>
    </row>
    <row r="192" spans="1:9">
      <c r="A192" s="2"/>
      <c r="B192" s="2"/>
      <c r="C192" s="2"/>
      <c r="D192" s="2"/>
      <c r="E192" s="2"/>
      <c r="F192" s="16"/>
      <c r="G192" s="16"/>
      <c r="H192" s="6"/>
      <c r="I192" s="2"/>
    </row>
    <row r="193" spans="1:9">
      <c r="A193" s="2"/>
      <c r="B193" s="2"/>
      <c r="C193" s="2"/>
      <c r="D193" s="2"/>
      <c r="E193" s="2"/>
      <c r="F193" s="16"/>
      <c r="G193" s="16"/>
      <c r="H193" s="16"/>
      <c r="I193" s="2"/>
    </row>
    <row r="194" spans="1:9">
      <c r="A194" s="2"/>
      <c r="B194" s="2"/>
      <c r="C194" s="2"/>
      <c r="D194" s="2"/>
      <c r="E194" s="2"/>
      <c r="F194" s="16"/>
      <c r="G194" s="16"/>
      <c r="H194" s="6"/>
      <c r="I194" s="2"/>
    </row>
    <row r="195" spans="1:9">
      <c r="A195" s="2"/>
      <c r="B195" s="2"/>
      <c r="C195" s="2"/>
      <c r="D195" s="2"/>
      <c r="E195" s="2"/>
      <c r="F195" s="16"/>
      <c r="G195" s="16"/>
      <c r="H195" s="16"/>
      <c r="I195" s="2"/>
    </row>
    <row r="196" spans="1:9">
      <c r="A196" s="2"/>
      <c r="B196" s="2"/>
      <c r="C196" s="2"/>
      <c r="D196" s="2"/>
      <c r="E196" s="2"/>
      <c r="F196" s="16"/>
      <c r="G196" s="16"/>
      <c r="H196" s="6"/>
      <c r="I196" s="2"/>
    </row>
    <row r="197" spans="1:9">
      <c r="A197" s="2"/>
      <c r="B197" s="2"/>
      <c r="C197" s="2"/>
      <c r="D197" s="2"/>
      <c r="E197" s="2"/>
      <c r="F197" s="16"/>
      <c r="G197" s="16"/>
      <c r="H197" s="16"/>
      <c r="I197" s="2"/>
    </row>
    <row r="198" spans="1:9">
      <c r="A198" s="2"/>
      <c r="B198" s="2"/>
      <c r="C198" s="2"/>
      <c r="D198" s="2"/>
      <c r="E198" s="2"/>
      <c r="F198" s="16"/>
      <c r="G198" s="16"/>
      <c r="H198" s="6"/>
      <c r="I198" s="2"/>
    </row>
    <row r="199" spans="1:9">
      <c r="A199" s="2"/>
      <c r="B199" s="2"/>
      <c r="C199" s="2"/>
      <c r="D199" s="2"/>
      <c r="E199" s="2"/>
      <c r="F199" s="16"/>
      <c r="G199" s="16"/>
      <c r="H199" s="16"/>
      <c r="I199" s="2"/>
    </row>
    <row r="200" spans="1:9">
      <c r="A200" s="2"/>
      <c r="B200" s="2"/>
      <c r="C200" s="2"/>
      <c r="D200" s="2"/>
      <c r="E200" s="2"/>
      <c r="F200" s="16"/>
      <c r="G200" s="16"/>
      <c r="H200" s="16"/>
      <c r="I200" s="2"/>
    </row>
    <row r="201" spans="1:9">
      <c r="A201" s="2"/>
      <c r="B201" s="2"/>
      <c r="C201" s="2"/>
      <c r="D201" s="2"/>
      <c r="E201" s="2"/>
      <c r="F201" s="16"/>
      <c r="G201" s="16"/>
      <c r="H201" s="16"/>
      <c r="I201" s="2"/>
    </row>
    <row r="202" spans="1:9">
      <c r="A202" s="2"/>
      <c r="B202" s="2"/>
      <c r="C202" s="2"/>
      <c r="D202" s="2"/>
      <c r="E202" s="2"/>
      <c r="F202" s="16"/>
      <c r="G202" s="16"/>
      <c r="H202" s="16"/>
      <c r="I202" s="2"/>
    </row>
    <row r="203" spans="1:9">
      <c r="A203" s="2"/>
      <c r="B203" s="2"/>
      <c r="C203" s="2"/>
      <c r="D203" s="2"/>
      <c r="E203" s="2"/>
      <c r="F203" s="16"/>
      <c r="G203" s="16"/>
      <c r="H203" s="16"/>
      <c r="I203" s="2"/>
    </row>
    <row r="204" spans="1:9">
      <c r="A204" s="2"/>
      <c r="B204" s="2"/>
      <c r="C204" s="2"/>
      <c r="D204" s="2"/>
      <c r="E204" s="2"/>
      <c r="F204" s="16"/>
      <c r="G204" s="16"/>
      <c r="H204" s="16"/>
      <c r="I20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2017-2016</vt:lpstr>
      <vt:lpstr>2016-2015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Jumarang</dc:creator>
  <cp:lastModifiedBy>Jumarang</cp:lastModifiedBy>
  <dcterms:created xsi:type="dcterms:W3CDTF">2018-05-10T08:32:23Z</dcterms:created>
  <dcterms:modified xsi:type="dcterms:W3CDTF">2018-05-10T13:32:25Z</dcterms:modified>
</cp:coreProperties>
</file>